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4880" windowHeight="7740" tabRatio="744"/>
  </bookViews>
  <sheets>
    <sheet name="BR " sheetId="22" r:id="rId1"/>
    <sheet name="AC" sheetId="23" r:id="rId2"/>
    <sheet name="AL" sheetId="51" r:id="rId3"/>
    <sheet name="AP" sheetId="52" r:id="rId4"/>
    <sheet name="AM" sheetId="53" r:id="rId5"/>
    <sheet name="BA" sheetId="54" r:id="rId6"/>
    <sheet name="CE" sheetId="55" r:id="rId7"/>
    <sheet name="DF" sheetId="56" r:id="rId8"/>
    <sheet name="ES" sheetId="57" r:id="rId9"/>
    <sheet name="GO" sheetId="58" r:id="rId10"/>
    <sheet name="MA" sheetId="59" r:id="rId11"/>
    <sheet name="MT" sheetId="60" r:id="rId12"/>
    <sheet name="MS" sheetId="61" r:id="rId13"/>
    <sheet name="MG" sheetId="62" r:id="rId14"/>
    <sheet name="PA" sheetId="63" r:id="rId15"/>
    <sheet name="PB" sheetId="64" r:id="rId16"/>
    <sheet name="PR" sheetId="65" r:id="rId17"/>
    <sheet name="PE" sheetId="66" r:id="rId18"/>
    <sheet name="PI" sheetId="67" r:id="rId19"/>
    <sheet name="RJ" sheetId="68" r:id="rId20"/>
    <sheet name="RN" sheetId="69" r:id="rId21"/>
    <sheet name="RS" sheetId="70" r:id="rId22"/>
    <sheet name="RO" sheetId="71" r:id="rId23"/>
    <sheet name="RR" sheetId="72" r:id="rId24"/>
    <sheet name="SC" sheetId="73" r:id="rId25"/>
    <sheet name="SP" sheetId="74" r:id="rId26"/>
    <sheet name="SE" sheetId="75" r:id="rId27"/>
    <sheet name="TO" sheetId="76" r:id="rId28"/>
  </sheets>
  <externalReferences>
    <externalReference r:id="rId29"/>
  </externalReferences>
  <definedNames>
    <definedName name="SegmentaçãodeDados_N_UF">#N/A</definedName>
  </definedNames>
  <calcPr calcId="145621"/>
</workbook>
</file>

<file path=xl/calcChain.xml><?xml version="1.0" encoding="utf-8"?>
<calcChain xmlns="http://schemas.openxmlformats.org/spreadsheetml/2006/main">
  <c r="E46" i="22" l="1"/>
  <c r="B46" i="22"/>
  <c r="M45" i="22"/>
  <c r="B45" i="22"/>
  <c r="M44" i="22"/>
  <c r="E44" i="22"/>
  <c r="B44" i="22"/>
  <c r="M43" i="22"/>
  <c r="E43" i="22"/>
  <c r="B43" i="22"/>
  <c r="B47" i="22" s="1"/>
  <c r="M42" i="22"/>
  <c r="E42" i="22"/>
  <c r="B42" i="22"/>
  <c r="D40" i="22"/>
  <c r="K38" i="22"/>
  <c r="E38" i="22"/>
  <c r="K37" i="22"/>
  <c r="E37" i="22"/>
  <c r="K36" i="22"/>
  <c r="E36" i="22"/>
  <c r="C35" i="22"/>
  <c r="H33" i="22"/>
  <c r="E33" i="22"/>
  <c r="M33" i="22" s="1"/>
  <c r="H32" i="22"/>
  <c r="E32" i="22"/>
  <c r="M32" i="22" s="1"/>
  <c r="H29" i="22"/>
  <c r="H28" i="22"/>
  <c r="H27" i="22"/>
  <c r="E27" i="22"/>
  <c r="H26" i="22"/>
  <c r="H25" i="22"/>
  <c r="H24" i="22"/>
  <c r="E24" i="22"/>
  <c r="M24" i="22" s="1"/>
  <c r="H23" i="22"/>
  <c r="H22" i="22"/>
  <c r="H21" i="22"/>
  <c r="E21" i="22"/>
  <c r="M21" i="22" s="1"/>
  <c r="H20" i="22"/>
  <c r="H19" i="22"/>
  <c r="E19" i="22"/>
  <c r="M19" i="22" s="1"/>
  <c r="H18" i="22"/>
  <c r="H17" i="22"/>
  <c r="E17" i="22"/>
  <c r="M17" i="22" s="1"/>
  <c r="H16" i="22"/>
  <c r="E16" i="22"/>
  <c r="M16" i="22" s="1"/>
  <c r="H15" i="22"/>
  <c r="H14" i="22"/>
  <c r="H13" i="22"/>
  <c r="E13" i="22"/>
  <c r="M13" i="22" s="1"/>
  <c r="H12" i="22"/>
  <c r="H11" i="22"/>
  <c r="E11" i="22"/>
  <c r="M11" i="22" s="1"/>
  <c r="H10" i="22"/>
  <c r="H9" i="22"/>
  <c r="E9" i="22"/>
  <c r="M9" i="22" s="1"/>
  <c r="E8" i="22"/>
  <c r="E28" i="22" s="1"/>
  <c r="M28" i="22" s="1"/>
  <c r="E5" i="22"/>
  <c r="E4" i="22"/>
  <c r="E3" i="22"/>
  <c r="E12" i="22" l="1"/>
  <c r="M12" i="22" s="1"/>
  <c r="E20" i="22"/>
  <c r="M20" i="22" s="1"/>
  <c r="E23" i="22"/>
  <c r="M23" i="22" s="1"/>
  <c r="E26" i="22"/>
  <c r="M26" i="22" s="1"/>
  <c r="E29" i="22"/>
  <c r="M29" i="22" s="1"/>
  <c r="E15" i="22"/>
  <c r="M15" i="22" s="1"/>
  <c r="E10" i="22"/>
  <c r="M10" i="22" s="1"/>
  <c r="E18" i="22"/>
  <c r="M18" i="22" s="1"/>
  <c r="E14" i="22"/>
  <c r="M14" i="22" s="1"/>
  <c r="E22" i="22"/>
  <c r="E25" i="22"/>
  <c r="M25" i="22" s="1"/>
</calcChain>
</file>

<file path=xl/sharedStrings.xml><?xml version="1.0" encoding="utf-8"?>
<sst xmlns="http://schemas.openxmlformats.org/spreadsheetml/2006/main" count="2666" uniqueCount="107">
  <si>
    <t>INDICADORES ESTADUAIS</t>
  </si>
  <si>
    <t>Estado:</t>
  </si>
  <si>
    <t>Municípios:</t>
  </si>
  <si>
    <t>População:</t>
  </si>
  <si>
    <t>TELECOMUNICAÇÕES</t>
  </si>
  <si>
    <t>Geradoras de TV</t>
  </si>
  <si>
    <t>Geradoras de TV Educativa</t>
  </si>
  <si>
    <t>Retransmissoras de TV</t>
  </si>
  <si>
    <t>Geradoras de TV Digital consignadas</t>
  </si>
  <si>
    <t>Retransmissoras de TV Digital consignadas</t>
  </si>
  <si>
    <t>FM Educativa</t>
  </si>
  <si>
    <t>FM</t>
  </si>
  <si>
    <t>AM</t>
  </si>
  <si>
    <t>OT e OC</t>
  </si>
  <si>
    <t>Rádio Comunitária</t>
  </si>
  <si>
    <t>Agências com Banco Postal</t>
  </si>
  <si>
    <t>Distritos com agências ECT</t>
  </si>
  <si>
    <t>Acre</t>
  </si>
  <si>
    <t>Alagoas</t>
  </si>
  <si>
    <t>Brasil</t>
  </si>
  <si>
    <t>—</t>
  </si>
  <si>
    <r>
      <t xml:space="preserve">Internet </t>
    </r>
    <r>
      <rPr>
        <sz val="11"/>
        <color rgb="FFFFFFFF"/>
        <rFont val="Arial"/>
        <family val="2"/>
      </rPr>
      <t>*</t>
    </r>
  </si>
  <si>
    <t>Δ</t>
  </si>
  <si>
    <r>
      <t>Telefonia</t>
    </r>
    <r>
      <rPr>
        <sz val="11"/>
        <color rgb="FFFFFFFF"/>
        <rFont val="Arial"/>
        <family val="2"/>
      </rPr>
      <t>*</t>
    </r>
  </si>
  <si>
    <t>INCLUSÃO DIGITAL***</t>
  </si>
  <si>
    <r>
      <t>SERVIÇOS POSTAIS</t>
    </r>
    <r>
      <rPr>
        <sz val="11"/>
        <color rgb="FFFFFFFF"/>
        <rFont val="Arial"/>
        <family val="2"/>
      </rPr>
      <t>****</t>
    </r>
  </si>
  <si>
    <t>Total</t>
  </si>
  <si>
    <t>(%)</t>
  </si>
  <si>
    <t>Total Brasil (%)</t>
  </si>
  <si>
    <t>Distritos com atendimento postal externo</t>
  </si>
  <si>
    <t xml:space="preserve"> **** Fonte: ECT</t>
  </si>
  <si>
    <t>RADIODIFUSÃO</t>
  </si>
  <si>
    <t>Televisão Digital*</t>
  </si>
  <si>
    <t>Geradoras de TVD com Licença provisória/ definitiva</t>
  </si>
  <si>
    <t>Retransmissoras de TVD com Licença provisória/ definitiva</t>
  </si>
  <si>
    <t>Rádio Comunitária 2013</t>
  </si>
  <si>
    <t xml:space="preserve">
</t>
  </si>
  <si>
    <t>Acessos de Internet Banda Larga Fixa</t>
  </si>
  <si>
    <t>Municípios cobertos por Internet Banda Barga 3G</t>
  </si>
  <si>
    <t xml:space="preserve">Municípios com Oferta de Banda Larga dos Termos de Compromisso do PNBL**  </t>
  </si>
  <si>
    <t xml:space="preserve">Assinantes de TV por Assinatura  (DTH, TVC, TVA e MMDS)
(todas as tecnologias) </t>
  </si>
  <si>
    <r>
      <t xml:space="preserve">Densidade Domiciliar de Acessos Fixos em Serviço (acessos por 100 domicílios) </t>
    </r>
    <r>
      <rPr>
        <vertAlign val="superscript"/>
        <sz val="11"/>
        <rFont val="Arial"/>
        <family val="2"/>
      </rPr>
      <t>(A)</t>
    </r>
  </si>
  <si>
    <r>
      <t xml:space="preserve">Densidade de Acessos Móveis Ativos (acessos por 100 hab) </t>
    </r>
    <r>
      <rPr>
        <vertAlign val="superscript"/>
        <sz val="11"/>
        <color theme="1"/>
        <rFont val="Arial"/>
        <family val="2"/>
      </rPr>
      <t>(A)</t>
    </r>
  </si>
  <si>
    <t>Acessos Fixos Em Serviço</t>
  </si>
  <si>
    <t>Região Norte</t>
  </si>
  <si>
    <t>Região Nordeste</t>
  </si>
  <si>
    <t>Acessos de Internet Banda Larga (Fixa+3G+4G)</t>
  </si>
  <si>
    <r>
      <t xml:space="preserve">Densidade Domiciliar de Banda Larga Fixa (acessos por 100 domicílios) </t>
    </r>
    <r>
      <rPr>
        <vertAlign val="superscript"/>
        <sz val="11"/>
        <color theme="1"/>
        <rFont val="Arial"/>
        <family val="2"/>
      </rPr>
      <t>(A)</t>
    </r>
  </si>
  <si>
    <t>Acessos de Internet Banda Larga Móvel (3G + 4G)</t>
  </si>
  <si>
    <r>
      <t xml:space="preserve">Densidade Banda Larga Móvel (acessos por 100 hab) </t>
    </r>
    <r>
      <rPr>
        <vertAlign val="superscript"/>
        <sz val="11"/>
        <color theme="1"/>
        <rFont val="Arial"/>
        <family val="2"/>
      </rPr>
      <t>(A)</t>
    </r>
  </si>
  <si>
    <t>Acessos de 3G</t>
  </si>
  <si>
    <r>
      <t xml:space="preserve">Densidade 3G (acessos por 100 hab) </t>
    </r>
    <r>
      <rPr>
        <vertAlign val="superscript"/>
        <sz val="11"/>
        <color theme="1"/>
        <rFont val="Arial"/>
        <family val="2"/>
      </rPr>
      <t>(A)</t>
    </r>
  </si>
  <si>
    <r>
      <t xml:space="preserve">Densidade 4G (acessos por 100 hab) </t>
    </r>
    <r>
      <rPr>
        <vertAlign val="superscript"/>
        <sz val="11"/>
        <color theme="1"/>
        <rFont val="Arial"/>
        <family val="2"/>
      </rPr>
      <t>(A)</t>
    </r>
  </si>
  <si>
    <t xml:space="preserve">Acessos Móveis Ativos </t>
  </si>
  <si>
    <r>
      <t xml:space="preserve">% de domicílios com acesso à TV por assinatura </t>
    </r>
    <r>
      <rPr>
        <vertAlign val="superscript"/>
        <sz val="11"/>
        <color theme="1"/>
        <rFont val="Arial"/>
        <family val="2"/>
      </rPr>
      <t>(A)</t>
    </r>
  </si>
  <si>
    <r>
      <t xml:space="preserve">Densidade Internet Banda Larga (acessos por 100 hab) </t>
    </r>
    <r>
      <rPr>
        <vertAlign val="superscript"/>
        <sz val="11"/>
        <color theme="1"/>
        <rFont val="Arial"/>
        <family val="2"/>
      </rPr>
      <t>(A)</t>
    </r>
  </si>
  <si>
    <t xml:space="preserve">Acessos de 4G </t>
  </si>
  <si>
    <r>
      <t xml:space="preserve">Acessos de Internet Móvel M2M </t>
    </r>
    <r>
      <rPr>
        <b/>
        <vertAlign val="superscript"/>
        <sz val="11"/>
        <color theme="1"/>
        <rFont val="Arial"/>
        <family val="2"/>
      </rPr>
      <t>(B)</t>
    </r>
  </si>
  <si>
    <r>
      <t xml:space="preserve">Domicílios com computador  </t>
    </r>
    <r>
      <rPr>
        <b/>
        <vertAlign val="superscript"/>
        <sz val="11"/>
        <color theme="1"/>
        <rFont val="Arial"/>
        <family val="2"/>
      </rPr>
      <t>(C)</t>
    </r>
  </si>
  <si>
    <r>
      <t xml:space="preserve">Domicílios com acesso à Internet  </t>
    </r>
    <r>
      <rPr>
        <b/>
        <vertAlign val="superscript"/>
        <sz val="11"/>
        <color theme="1"/>
        <rFont val="Arial"/>
        <family val="2"/>
      </rPr>
      <t>(D)</t>
    </r>
  </si>
  <si>
    <r>
      <t xml:space="preserve">*** Fonte: IBGE
</t>
    </r>
    <r>
      <rPr>
        <vertAlign val="superscript"/>
        <sz val="10"/>
        <color theme="1"/>
        <rFont val="Arial"/>
        <family val="2"/>
      </rPr>
      <t>(C)</t>
    </r>
    <r>
      <rPr>
        <sz val="10"/>
        <color theme="1"/>
        <rFont val="Arial"/>
        <family val="2"/>
      </rPr>
      <t xml:space="preserve"> Divisão do total de domicílios com microcomputador pelo total de domicílios particulares permanentes, conforme última PNAD
</t>
    </r>
    <r>
      <rPr>
        <vertAlign val="superscript"/>
        <sz val="10"/>
        <color theme="1"/>
        <rFont val="Arial"/>
        <family val="2"/>
      </rPr>
      <t>(D)</t>
    </r>
    <r>
      <rPr>
        <sz val="10"/>
        <color theme="1"/>
        <rFont val="Arial"/>
        <family val="2"/>
      </rPr>
      <t xml:space="preserve"> Divisão do total de domicílios que acessam a Internet, tanto por microcomputador quanto por dispositivos móveis (conforme suplementos de TICs da PNAD), pelo total de domicílios particulares permanentes.</t>
    </r>
  </si>
  <si>
    <r>
      <t>Rádio</t>
    </r>
    <r>
      <rPr>
        <b/>
        <i/>
        <vertAlign val="superscript"/>
        <sz val="11"/>
        <color rgb="FFFFFFFF"/>
        <rFont val="Arial"/>
        <family val="2"/>
      </rPr>
      <t>(E)</t>
    </r>
    <r>
      <rPr>
        <b/>
        <i/>
        <sz val="11"/>
        <color rgb="FFFFFFFF"/>
        <rFont val="Arial"/>
        <family val="2"/>
      </rPr>
      <t>*</t>
    </r>
  </si>
  <si>
    <r>
      <t>Televisão Analógica</t>
    </r>
    <r>
      <rPr>
        <b/>
        <i/>
        <vertAlign val="superscript"/>
        <sz val="11"/>
        <color rgb="FFFFFFFF"/>
        <rFont val="Arial"/>
        <family val="2"/>
      </rPr>
      <t>(E)</t>
    </r>
    <r>
      <rPr>
        <b/>
        <i/>
        <sz val="11"/>
        <color rgb="FFFFFFFF"/>
        <rFont val="Arial"/>
        <family val="2"/>
      </rPr>
      <t>*</t>
    </r>
  </si>
  <si>
    <r>
      <t>Municípios com previsão de avisos de habilitação</t>
    </r>
    <r>
      <rPr>
        <b/>
        <i/>
        <vertAlign val="superscript"/>
        <sz val="11"/>
        <color rgb="FFFFFFFF"/>
        <rFont val="Arial"/>
        <family val="2"/>
      </rPr>
      <t>(F)</t>
    </r>
    <r>
      <rPr>
        <b/>
        <i/>
        <sz val="11"/>
        <color rgb="FFFFFFFF"/>
        <rFont val="Arial"/>
        <family val="2"/>
      </rPr>
      <t>**</t>
    </r>
  </si>
  <si>
    <r>
      <t>* Fonte: Anatel  
** Fonte: Ministério das Comunicações</t>
    </r>
    <r>
      <rPr>
        <vertAlign val="superscript"/>
        <sz val="10"/>
        <color theme="1"/>
        <rFont val="Arial"/>
        <family val="2"/>
      </rPr>
      <t xml:space="preserve">
(E) </t>
    </r>
    <r>
      <rPr>
        <sz val="10"/>
        <color theme="1"/>
        <rFont val="Arial"/>
        <family val="2"/>
      </rPr>
      <t xml:space="preserve">Emissoras licenciadas ou com autorização provisória.
</t>
    </r>
    <r>
      <rPr>
        <vertAlign val="superscript"/>
        <sz val="10"/>
        <color theme="1"/>
        <rFont val="Arial"/>
        <family val="2"/>
      </rPr>
      <t xml:space="preserve">(F) </t>
    </r>
    <r>
      <rPr>
        <sz val="10"/>
        <color theme="1"/>
        <rFont val="Arial"/>
        <family val="2"/>
      </rPr>
      <t xml:space="preserve">Avisos constantes dos Planos de Outorga. </t>
    </r>
  </si>
  <si>
    <t>Participação Regional</t>
  </si>
  <si>
    <t>Participação Nacional</t>
  </si>
  <si>
    <t>Acima</t>
  </si>
  <si>
    <t>Abaixo</t>
  </si>
  <si>
    <t>2015
Região Norte</t>
  </si>
  <si>
    <t>2015
Brasil</t>
  </si>
  <si>
    <t>2015
Região Nordeste</t>
  </si>
  <si>
    <t>Amapá</t>
  </si>
  <si>
    <t>Amazonas</t>
  </si>
  <si>
    <t>Bahia</t>
  </si>
  <si>
    <t>Ceará</t>
  </si>
  <si>
    <t>Distrito Federal</t>
  </si>
  <si>
    <t>Região Centro-Oeste</t>
  </si>
  <si>
    <t>2015
Região Centro-Oeste</t>
  </si>
  <si>
    <t>Espírito Santo</t>
  </si>
  <si>
    <t>Região Sudeste</t>
  </si>
  <si>
    <t>2015
Região Sudeste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</si>
  <si>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</si>
  <si>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</si>
  <si>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</si>
  <si>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</si>
  <si>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</si>
  <si>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</si>
  <si>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</si>
  <si>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</si>
  <si>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Região Sul</t>
  </si>
  <si>
    <t>2015
Região Sul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</si>
  <si>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</si>
  <si>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</si>
  <si>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</si>
  <si>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</si>
  <si>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</si>
  <si>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</si>
  <si>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</si>
  <si>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</si>
  <si>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</si>
  <si>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</si>
  <si>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</si>
  <si>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r>
      <t>TV por assinatura</t>
    </r>
    <r>
      <rPr>
        <sz val="11"/>
        <color rgb="FFFFFFFF"/>
        <rFont val="Arial"/>
        <family val="2"/>
      </rPr>
      <t xml:space="preserve">* </t>
    </r>
    <r>
      <rPr>
        <vertAlign val="superscript"/>
        <sz val="11"/>
        <color rgb="FFFFFFFF"/>
        <rFont val="Arial"/>
        <family val="2"/>
      </rPr>
      <t>(1)</t>
    </r>
  </si>
  <si>
    <r>
      <t xml:space="preserve">* Fonte: Anatel  ** Fonte: Ministério das Comunicações
</t>
    </r>
    <r>
      <rPr>
        <vertAlign val="superscript"/>
        <sz val="10"/>
        <color theme="1"/>
        <rFont val="Arial"/>
        <family val="2"/>
      </rPr>
      <t>(A)</t>
    </r>
    <r>
      <rPr>
        <sz val="10"/>
        <color theme="1"/>
        <rFont val="Arial"/>
        <family val="2"/>
      </rPr>
      <t xml:space="preserve"> Valores relativos a habitantes e domicílios referem-se a 2015 (IBGE). Os cálculos de densidade são obtidos a partir da divisão dos acessos pelos números de residentes ou de domicílios divulgados na última PNAD (IBGE)
</t>
    </r>
    <r>
      <rPr>
        <vertAlign val="superscript"/>
        <sz val="10"/>
        <color theme="1"/>
        <rFont val="Arial"/>
        <family val="2"/>
      </rPr>
      <t>(B)</t>
    </r>
    <r>
      <rPr>
        <sz val="10"/>
        <color theme="1"/>
        <rFont val="Arial"/>
        <family val="2"/>
      </rPr>
      <t xml:space="preserve"> Os terminais de dados M2M não são classificados como banda larga, mas como internet móvel  
</t>
    </r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Devido a problemas técnicos na coleta de dados pela Anatel, os valores referem-se a maio/2017
</t>
    </r>
    <r>
      <rPr>
        <vertAlign val="superscript"/>
        <sz val="10"/>
        <color theme="1"/>
        <rFont val="Arial"/>
        <family val="2"/>
      </rPr>
      <t/>
    </r>
  </si>
  <si>
    <r>
      <t xml:space="preserve">TV por assinatura* </t>
    </r>
    <r>
      <rPr>
        <b/>
        <i/>
        <vertAlign val="superscript"/>
        <sz val="11"/>
        <color rgb="FFFFFFFF"/>
        <rFont val="Arial"/>
        <family val="2"/>
      </rPr>
      <t>(1)</t>
    </r>
  </si>
  <si>
    <r>
      <t xml:space="preserve">* Fonte: Anatel  ** Fonte: Ministério das Comunicações
</t>
    </r>
    <r>
      <rPr>
        <vertAlign val="superscript"/>
        <sz val="10"/>
        <color theme="1"/>
        <rFont val="Arial"/>
        <family val="2"/>
      </rPr>
      <t xml:space="preserve">(A) </t>
    </r>
    <r>
      <rPr>
        <sz val="10"/>
        <color theme="1"/>
        <rFont val="Arial"/>
        <family val="2"/>
      </rPr>
      <t xml:space="preserve">Valores relativos a habitantes e domicílios referem-se a 2015 (IBGE). Os cálculos de densidade são obtidos a partir da divisão dos acessos pelos números de residentes ou de domicílios divulgados na última PNAD (IBGE)
</t>
    </r>
    <r>
      <rPr>
        <vertAlign val="superscript"/>
        <sz val="10"/>
        <color theme="1"/>
        <rFont val="Arial"/>
        <family val="2"/>
      </rPr>
      <t>(B)</t>
    </r>
    <r>
      <rPr>
        <sz val="10"/>
        <color theme="1"/>
        <rFont val="Arial"/>
        <family val="2"/>
      </rPr>
      <t xml:space="preserve"> Os terminais de dados M2M não são classificados como banda larga, mas como internet móvel  
</t>
    </r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Devido a problemas técnicos na coleta de dados pela Anatel, os valores referem-se a maio/2017
</t>
    </r>
    <r>
      <rPr>
        <vertAlign val="superscript"/>
        <sz val="10"/>
        <color theme="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</si>
</sst>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/yyyy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FFFFFF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vertAlign val="superscript"/>
      <sz val="11"/>
      <color rgb="FFFFFFFF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vertAlign val="superscript"/>
      <sz val="11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3" fillId="3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9" fontId="9" fillId="5" borderId="3" xfId="1" applyNumberFormat="1" applyFont="1" applyFill="1" applyBorder="1" applyAlignment="1">
      <alignment horizontal="center" vertical="center" wrapText="1"/>
    </xf>
    <xf numFmtId="3" fontId="9" fillId="5" borderId="3" xfId="1" applyNumberFormat="1" applyFont="1" applyFill="1" applyBorder="1" applyAlignment="1">
      <alignment horizontal="center" vertical="center" wrapText="1"/>
    </xf>
    <xf numFmtId="9" fontId="3" fillId="6" borderId="3" xfId="1" applyNumberFormat="1" applyFont="1" applyFill="1" applyBorder="1" applyAlignment="1">
      <alignment horizontal="center" vertical="center" wrapText="1"/>
    </xf>
    <xf numFmtId="9" fontId="9" fillId="5" borderId="11" xfId="1" applyNumberFormat="1" applyFont="1" applyFill="1" applyBorder="1" applyAlignment="1">
      <alignment horizontal="center" vertical="center"/>
    </xf>
    <xf numFmtId="9" fontId="9" fillId="6" borderId="3" xfId="1" applyNumberFormat="1" applyFont="1" applyFill="1" applyBorder="1" applyAlignment="1">
      <alignment horizontal="center" vertical="center" wrapText="1"/>
    </xf>
    <xf numFmtId="3" fontId="9" fillId="6" borderId="3" xfId="1" applyNumberFormat="1" applyFont="1" applyFill="1" applyBorder="1" applyAlignment="1">
      <alignment horizontal="center" vertical="center" wrapText="1"/>
    </xf>
    <xf numFmtId="9" fontId="10" fillId="6" borderId="3" xfId="1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wrapText="1"/>
    </xf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wrapText="1"/>
    </xf>
    <xf numFmtId="9" fontId="3" fillId="0" borderId="0" xfId="1" applyFont="1"/>
    <xf numFmtId="0" fontId="3" fillId="3" borderId="0" xfId="0" applyFont="1" applyFill="1"/>
    <xf numFmtId="0" fontId="8" fillId="2" borderId="27" xfId="0" applyFont="1" applyFill="1" applyBorder="1" applyAlignment="1">
      <alignment horizontal="center" vertical="center" wrapText="1"/>
    </xf>
    <xf numFmtId="165" fontId="3" fillId="6" borderId="11" xfId="1" applyNumberFormat="1" applyFont="1" applyFill="1" applyBorder="1" applyAlignment="1">
      <alignment horizontal="center" vertical="center"/>
    </xf>
    <xf numFmtId="165" fontId="10" fillId="6" borderId="10" xfId="1" applyNumberFormat="1" applyFont="1" applyFill="1" applyBorder="1" applyAlignment="1">
      <alignment horizontal="center" vertical="center" wrapText="1"/>
    </xf>
    <xf numFmtId="165" fontId="10" fillId="6" borderId="1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9" fillId="0" borderId="0" xfId="0" applyFont="1" applyBorder="1"/>
    <xf numFmtId="165" fontId="20" fillId="6" borderId="3" xfId="1" applyNumberFormat="1" applyFont="1" applyFill="1" applyBorder="1" applyAlignment="1">
      <alignment horizontal="center" vertical="center" wrapText="1"/>
    </xf>
    <xf numFmtId="165" fontId="9" fillId="5" borderId="11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 wrapText="1"/>
    </xf>
    <xf numFmtId="165" fontId="9" fillId="5" borderId="3" xfId="1" applyNumberFormat="1" applyFont="1" applyFill="1" applyBorder="1" applyAlignment="1">
      <alignment horizontal="center" vertical="center" wrapText="1"/>
    </xf>
    <xf numFmtId="165" fontId="9" fillId="6" borderId="3" xfId="1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/>
    </xf>
    <xf numFmtId="165" fontId="3" fillId="6" borderId="3" xfId="1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 vertical="center" wrapText="1"/>
    </xf>
    <xf numFmtId="165" fontId="3" fillId="6" borderId="10" xfId="1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 indent="1"/>
    </xf>
    <xf numFmtId="165" fontId="3" fillId="6" borderId="6" xfId="1" applyNumberFormat="1" applyFont="1" applyFill="1" applyBorder="1" applyAlignment="1">
      <alignment horizontal="center" vertical="center" wrapText="1"/>
    </xf>
    <xf numFmtId="165" fontId="3" fillId="6" borderId="3" xfId="1" applyNumberFormat="1" applyFont="1" applyFill="1" applyBorder="1" applyAlignment="1">
      <alignment horizontal="center" vertical="center" wrapText="1"/>
    </xf>
    <xf numFmtId="165" fontId="3" fillId="6" borderId="4" xfId="1" applyNumberFormat="1" applyFont="1" applyFill="1" applyBorder="1" applyAlignment="1">
      <alignment horizontal="center" vertical="center" wrapText="1"/>
    </xf>
    <xf numFmtId="165" fontId="3" fillId="6" borderId="5" xfId="1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left" vertical="center" wrapText="1" inden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10" fontId="9" fillId="6" borderId="3" xfId="1" applyNumberFormat="1" applyFont="1" applyFill="1" applyBorder="1" applyAlignment="1">
      <alignment horizontal="center" vertical="center" wrapText="1"/>
    </xf>
    <xf numFmtId="10" fontId="9" fillId="6" borderId="4" xfId="1" applyNumberFormat="1" applyFont="1" applyFill="1" applyBorder="1" applyAlignment="1">
      <alignment horizontal="center" vertical="center" wrapText="1"/>
    </xf>
    <xf numFmtId="10" fontId="9" fillId="6" borderId="5" xfId="1" applyNumberFormat="1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10" fontId="9" fillId="5" borderId="12" xfId="1" applyNumberFormat="1" applyFont="1" applyFill="1" applyBorder="1" applyAlignment="1">
      <alignment horizontal="center" vertical="center" wrapText="1"/>
    </xf>
    <xf numFmtId="10" fontId="9" fillId="5" borderId="13" xfId="1" applyNumberFormat="1" applyFont="1" applyFill="1" applyBorder="1" applyAlignment="1">
      <alignment horizontal="center" vertical="center" wrapText="1"/>
    </xf>
    <xf numFmtId="10" fontId="9" fillId="5" borderId="20" xfId="1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top" wrapText="1" indent="1"/>
    </xf>
    <xf numFmtId="0" fontId="11" fillId="3" borderId="13" xfId="0" applyFont="1" applyFill="1" applyBorder="1" applyAlignment="1">
      <alignment horizontal="left" vertical="top" wrapText="1" indent="1"/>
    </xf>
    <xf numFmtId="17" fontId="5" fillId="2" borderId="28" xfId="0" applyNumberFormat="1" applyFont="1" applyFill="1" applyBorder="1" applyAlignment="1">
      <alignment horizontal="center" vertical="center" wrapText="1"/>
    </xf>
    <xf numFmtId="17" fontId="5" fillId="2" borderId="26" xfId="0" applyNumberFormat="1" applyFont="1" applyFill="1" applyBorder="1" applyAlignment="1">
      <alignment horizontal="center" vertical="center" wrapText="1"/>
    </xf>
    <xf numFmtId="17" fontId="5" fillId="2" borderId="2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3" fontId="3" fillId="6" borderId="5" xfId="0" applyNumberFormat="1" applyFont="1" applyFill="1" applyBorder="1" applyAlignment="1">
      <alignment horizontal="center" vertical="center" wrapText="1"/>
    </xf>
    <xf numFmtId="17" fontId="5" fillId="2" borderId="26" xfId="0" applyNumberFormat="1" applyFont="1" applyFill="1" applyBorder="1" applyAlignment="1">
      <alignment horizontal="left" vertical="center" wrapText="1" indent="2"/>
    </xf>
    <xf numFmtId="164" fontId="8" fillId="2" borderId="26" xfId="0" applyNumberFormat="1" applyFont="1" applyFill="1" applyBorder="1" applyAlignment="1">
      <alignment horizontal="center" vertical="center" wrapText="1"/>
    </xf>
    <xf numFmtId="164" fontId="8" fillId="2" borderId="25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left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top" wrapText="1" indent="1"/>
    </xf>
    <xf numFmtId="0" fontId="11" fillId="3" borderId="4" xfId="0" applyFont="1" applyFill="1" applyBorder="1" applyAlignment="1">
      <alignment horizontal="left" vertical="top" wrapText="1" inden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6" fillId="7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3" fontId="3" fillId="5" borderId="2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 wrapText="1"/>
    </xf>
    <xf numFmtId="3" fontId="3" fillId="5" borderId="23" xfId="0" applyNumberFormat="1" applyFont="1" applyFill="1" applyBorder="1" applyAlignment="1">
      <alignment horizontal="center" vertical="center" wrapText="1"/>
    </xf>
    <xf numFmtId="3" fontId="3" fillId="5" borderId="24" xfId="0" applyNumberFormat="1" applyFont="1" applyFill="1" applyBorder="1" applyAlignment="1">
      <alignment horizontal="center" vertical="center" wrapText="1"/>
    </xf>
    <xf numFmtId="3" fontId="3" fillId="5" borderId="25" xfId="0" applyNumberFormat="1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left" vertical="center" wrapText="1" indent="3"/>
    </xf>
    <xf numFmtId="0" fontId="11" fillId="9" borderId="13" xfId="0" applyFont="1" applyFill="1" applyBorder="1" applyAlignment="1">
      <alignment horizontal="left" vertical="center" wrapText="1" indent="3"/>
    </xf>
    <xf numFmtId="0" fontId="11" fillId="9" borderId="20" xfId="0" applyFont="1" applyFill="1" applyBorder="1" applyAlignment="1">
      <alignment horizontal="left" vertical="center" wrapText="1" indent="3"/>
    </xf>
    <xf numFmtId="0" fontId="11" fillId="9" borderId="10" xfId="0" applyFont="1" applyFill="1" applyBorder="1" applyAlignment="1">
      <alignment horizontal="left" vertical="center" wrapText="1" indent="3"/>
    </xf>
    <xf numFmtId="0" fontId="11" fillId="9" borderId="0" xfId="0" applyFont="1" applyFill="1" applyBorder="1" applyAlignment="1">
      <alignment horizontal="left" vertical="center" wrapText="1" indent="3"/>
    </xf>
    <xf numFmtId="0" fontId="11" fillId="9" borderId="23" xfId="0" applyFont="1" applyFill="1" applyBorder="1" applyAlignment="1">
      <alignment horizontal="left" vertical="center" wrapText="1" indent="3"/>
    </xf>
    <xf numFmtId="0" fontId="11" fillId="9" borderId="24" xfId="0" applyFont="1" applyFill="1" applyBorder="1" applyAlignment="1">
      <alignment horizontal="left" vertical="center" wrapText="1" indent="3"/>
    </xf>
    <xf numFmtId="0" fontId="11" fillId="9" borderId="26" xfId="0" applyFont="1" applyFill="1" applyBorder="1" applyAlignment="1">
      <alignment horizontal="left" vertical="center" wrapText="1" indent="3"/>
    </xf>
    <xf numFmtId="0" fontId="11" fillId="9" borderId="25" xfId="0" applyFont="1" applyFill="1" applyBorder="1" applyAlignment="1">
      <alignment horizontal="left" vertical="center" wrapText="1" indent="3"/>
    </xf>
    <xf numFmtId="0" fontId="4" fillId="3" borderId="1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3" fontId="4" fillId="3" borderId="10" xfId="0" applyNumberFormat="1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65" fontId="10" fillId="6" borderId="6" xfId="1" applyNumberFormat="1" applyFont="1" applyFill="1" applyBorder="1" applyAlignment="1">
      <alignment horizontal="center" vertical="center" wrapText="1"/>
    </xf>
    <xf numFmtId="17" fontId="5" fillId="2" borderId="14" xfId="0" applyNumberFormat="1" applyFont="1" applyFill="1" applyBorder="1" applyAlignment="1">
      <alignment horizontal="center" vertical="center" wrapText="1"/>
    </xf>
    <xf numFmtId="17" fontId="5" fillId="2" borderId="15" xfId="0" applyNumberFormat="1" applyFont="1" applyFill="1" applyBorder="1" applyAlignment="1">
      <alignment horizontal="center" vertical="center" wrapText="1"/>
    </xf>
    <xf numFmtId="17" fontId="5" fillId="2" borderId="16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top" wrapText="1" indent="1"/>
    </xf>
    <xf numFmtId="0" fontId="11" fillId="3" borderId="0" xfId="0" applyFont="1" applyFill="1" applyBorder="1" applyAlignment="1">
      <alignment horizontal="left" vertical="top" wrapText="1" inden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top" wrapText="1" indent="1"/>
    </xf>
    <xf numFmtId="0" fontId="11" fillId="3" borderId="26" xfId="0" applyFont="1" applyFill="1" applyBorder="1" applyAlignment="1">
      <alignment horizontal="left" vertical="top" wrapText="1" indent="1"/>
    </xf>
    <xf numFmtId="165" fontId="3" fillId="5" borderId="3" xfId="1" applyNumberFormat="1" applyFont="1" applyFill="1" applyBorder="1" applyAlignment="1">
      <alignment horizontal="center" vertical="center" wrapText="1"/>
    </xf>
    <xf numFmtId="165" fontId="3" fillId="5" borderId="4" xfId="1" applyNumberFormat="1" applyFont="1" applyFill="1" applyBorder="1" applyAlignment="1">
      <alignment horizontal="center" vertical="center" wrapText="1"/>
    </xf>
    <xf numFmtId="10" fontId="9" fillId="6" borderId="17" xfId="1" applyNumberFormat="1" applyFont="1" applyFill="1" applyBorder="1" applyAlignment="1">
      <alignment horizontal="center" vertical="center" wrapText="1"/>
    </xf>
    <xf numFmtId="10" fontId="9" fillId="5" borderId="21" xfId="1" applyNumberFormat="1" applyFont="1" applyFill="1" applyBorder="1" applyAlignment="1">
      <alignment horizontal="center" vertical="center" wrapText="1"/>
    </xf>
    <xf numFmtId="10" fontId="9" fillId="5" borderId="22" xfId="1" applyNumberFormat="1" applyFont="1" applyFill="1" applyBorder="1" applyAlignment="1">
      <alignment horizontal="center" vertical="center" wrapText="1"/>
    </xf>
    <xf numFmtId="10" fontId="9" fillId="6" borderId="29" xfId="1" applyNumberFormat="1" applyFont="1" applyFill="1" applyBorder="1" applyAlignment="1">
      <alignment horizontal="center" vertical="center" wrapText="1"/>
    </xf>
    <xf numFmtId="10" fontId="9" fillId="5" borderId="29" xfId="1" applyNumberFormat="1" applyFont="1" applyFill="1" applyBorder="1" applyAlignment="1">
      <alignment horizontal="center" vertical="center" wrapText="1"/>
    </xf>
    <xf numFmtId="10" fontId="9" fillId="5" borderId="5" xfId="1" applyNumberFormat="1" applyFont="1" applyFill="1" applyBorder="1" applyAlignment="1">
      <alignment horizontal="center" vertical="center" wrapText="1"/>
    </xf>
    <xf numFmtId="17" fontId="5" fillId="2" borderId="4" xfId="0" applyNumberFormat="1" applyFont="1" applyFill="1" applyBorder="1" applyAlignment="1">
      <alignment horizontal="left" vertical="center" wrapText="1" indent="2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65" fontId="3" fillId="6" borderId="10" xfId="1" applyNumberFormat="1" applyFont="1" applyFill="1" applyBorder="1" applyAlignment="1">
      <alignment horizontal="center" vertical="center" wrapText="1"/>
    </xf>
    <xf numFmtId="165" fontId="3" fillId="6" borderId="0" xfId="1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C/DGE/Produtos/Dados%20de%20Bolso%20e%20Fichas%20UF/Ind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Indicadores SMP"/>
      <sheetName val="Log"/>
      <sheetName val="Graf Verif"/>
      <sheetName val="Homolog"/>
      <sheetName val="Graf"/>
      <sheetName val="Compar UF"/>
      <sheetName val="BR"/>
      <sheetName val="RE"/>
      <sheetName val="UF"/>
      <sheetName val="MATRIZ"/>
      <sheetName val="FUF-DB"/>
      <sheetName val="Ficha BR"/>
      <sheetName val="Ficha UF"/>
      <sheetName val="Dados de bolso"/>
      <sheetName val="Apresentação"/>
      <sheetName val="Dados Diversos"/>
      <sheetName val="Ficha BR (2)"/>
      <sheetName val="Ficha UF (2)"/>
      <sheetName val="Apresentação Graf"/>
      <sheetName val="Tabela 2.1a (2)"/>
      <sheetName val="Dados de bolso até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(Tudo)</v>
          </cell>
        </row>
        <row r="4">
          <cell r="A4">
            <v>40179</v>
          </cell>
          <cell r="B4">
            <v>5565</v>
          </cell>
          <cell r="C4">
            <v>10282</v>
          </cell>
          <cell r="E4">
            <v>190755799</v>
          </cell>
          <cell r="F4">
            <v>57315199</v>
          </cell>
          <cell r="G4">
            <v>21330509</v>
          </cell>
          <cell r="H4">
            <v>17127956</v>
          </cell>
          <cell r="I4">
            <v>50376604</v>
          </cell>
          <cell r="J4">
            <v>16670398</v>
          </cell>
          <cell r="K4">
            <v>13044059</v>
          </cell>
          <cell r="L4">
            <v>20662143</v>
          </cell>
          <cell r="S4">
            <v>12491817</v>
          </cell>
          <cell r="AG4">
            <v>41476251.899999999</v>
          </cell>
          <cell r="AH4">
            <v>1126568</v>
          </cell>
          <cell r="AI4">
            <v>4778956</v>
          </cell>
          <cell r="AJ4">
            <v>7623389</v>
          </cell>
          <cell r="AK4">
            <v>2844433</v>
          </cell>
          <cell r="AL4">
            <v>176</v>
          </cell>
          <cell r="AM4">
            <v>299</v>
          </cell>
          <cell r="AN4">
            <v>123</v>
          </cell>
          <cell r="AO4">
            <v>248</v>
          </cell>
          <cell r="AR4">
            <v>170877849</v>
          </cell>
          <cell r="AS4">
            <v>12186833</v>
          </cell>
          <cell r="AT4">
            <v>659</v>
          </cell>
          <cell r="DH4">
            <v>33298468</v>
          </cell>
          <cell r="DI4">
            <v>8177783.9000000004</v>
          </cell>
          <cell r="DJ4">
            <v>10582980</v>
          </cell>
          <cell r="DK4">
            <v>1603853</v>
          </cell>
          <cell r="DL4">
            <v>175599260</v>
          </cell>
          <cell r="DM4">
            <v>163412427</v>
          </cell>
          <cell r="DN4">
            <v>4721411</v>
          </cell>
          <cell r="DO4">
            <v>7465422</v>
          </cell>
          <cell r="DP4">
            <v>3117558</v>
          </cell>
          <cell r="DR4">
            <v>10582980</v>
          </cell>
        </row>
        <row r="5">
          <cell r="A5">
            <v>40210</v>
          </cell>
          <cell r="B5">
            <v>5565</v>
          </cell>
          <cell r="C5">
            <v>10282</v>
          </cell>
          <cell r="E5">
            <v>190755799</v>
          </cell>
          <cell r="F5">
            <v>57315199</v>
          </cell>
          <cell r="G5">
            <v>21330509</v>
          </cell>
          <cell r="H5">
            <v>17127956</v>
          </cell>
          <cell r="I5">
            <v>50376604</v>
          </cell>
          <cell r="J5">
            <v>16670398</v>
          </cell>
          <cell r="K5">
            <v>13044059</v>
          </cell>
          <cell r="L5">
            <v>20662143</v>
          </cell>
          <cell r="S5">
            <v>12491817</v>
          </cell>
          <cell r="AG5">
            <v>41431765</v>
          </cell>
          <cell r="AH5">
            <v>1125792</v>
          </cell>
          <cell r="AI5">
            <v>4806584</v>
          </cell>
          <cell r="AJ5">
            <v>7725243</v>
          </cell>
          <cell r="AK5">
            <v>2918659</v>
          </cell>
          <cell r="AL5">
            <v>179</v>
          </cell>
          <cell r="AM5">
            <v>301</v>
          </cell>
          <cell r="AN5">
            <v>122</v>
          </cell>
          <cell r="AO5">
            <v>250</v>
          </cell>
          <cell r="AR5">
            <v>171903756</v>
          </cell>
          <cell r="AS5">
            <v>12967475</v>
          </cell>
          <cell r="AT5">
            <v>661</v>
          </cell>
          <cell r="DH5">
            <v>33192967</v>
          </cell>
          <cell r="DI5">
            <v>8238798</v>
          </cell>
          <cell r="DJ5">
            <v>11304710</v>
          </cell>
          <cell r="DK5">
            <v>1662765</v>
          </cell>
          <cell r="DL5">
            <v>176771038</v>
          </cell>
          <cell r="DM5">
            <v>163803563</v>
          </cell>
          <cell r="DN5">
            <v>4867282</v>
          </cell>
          <cell r="DO5">
            <v>8100193</v>
          </cell>
          <cell r="DP5">
            <v>3204517</v>
          </cell>
          <cell r="DR5">
            <v>11304710</v>
          </cell>
        </row>
        <row r="6">
          <cell r="A6">
            <v>40238</v>
          </cell>
          <cell r="B6">
            <v>5565</v>
          </cell>
          <cell r="C6">
            <v>10282</v>
          </cell>
          <cell r="E6">
            <v>190755799</v>
          </cell>
          <cell r="F6">
            <v>57315199</v>
          </cell>
          <cell r="G6">
            <v>21330509</v>
          </cell>
          <cell r="H6">
            <v>17127956</v>
          </cell>
          <cell r="I6">
            <v>50376604</v>
          </cell>
          <cell r="J6">
            <v>16670398</v>
          </cell>
          <cell r="K6">
            <v>13044059</v>
          </cell>
          <cell r="L6">
            <v>20662143</v>
          </cell>
          <cell r="M6">
            <v>1142</v>
          </cell>
          <cell r="N6">
            <v>529</v>
          </cell>
          <cell r="O6">
            <v>981</v>
          </cell>
          <cell r="P6">
            <v>714</v>
          </cell>
          <cell r="Q6">
            <v>326</v>
          </cell>
          <cell r="R6">
            <v>185</v>
          </cell>
          <cell r="S6">
            <v>13148421</v>
          </cell>
          <cell r="T6">
            <v>1396990</v>
          </cell>
          <cell r="U6">
            <v>3542633</v>
          </cell>
          <cell r="V6">
            <v>6108697</v>
          </cell>
          <cell r="W6">
            <v>2055124</v>
          </cell>
          <cell r="X6">
            <v>45974</v>
          </cell>
          <cell r="Y6">
            <v>5337</v>
          </cell>
          <cell r="Z6">
            <v>3958</v>
          </cell>
          <cell r="AA6">
            <v>5140</v>
          </cell>
          <cell r="AB6">
            <v>4546</v>
          </cell>
          <cell r="AC6">
            <v>2345</v>
          </cell>
          <cell r="AD6">
            <v>776</v>
          </cell>
          <cell r="AG6">
            <v>41604708</v>
          </cell>
          <cell r="AH6">
            <v>1125602</v>
          </cell>
          <cell r="AI6">
            <v>4834366</v>
          </cell>
          <cell r="AJ6">
            <v>7919380</v>
          </cell>
          <cell r="AK6">
            <v>3085014</v>
          </cell>
          <cell r="AL6">
            <v>170</v>
          </cell>
          <cell r="AM6">
            <v>292</v>
          </cell>
          <cell r="AN6">
            <v>122</v>
          </cell>
          <cell r="AO6">
            <v>249</v>
          </cell>
          <cell r="AR6">
            <v>174061990</v>
          </cell>
          <cell r="AS6">
            <v>13754445</v>
          </cell>
          <cell r="AT6">
            <v>664</v>
          </cell>
          <cell r="DH6">
            <v>33103811</v>
          </cell>
          <cell r="DI6">
            <v>8500897</v>
          </cell>
          <cell r="DJ6">
            <v>12060041</v>
          </cell>
          <cell r="DK6">
            <v>1694404</v>
          </cell>
          <cell r="DL6">
            <v>179109801</v>
          </cell>
          <cell r="DM6">
            <v>165355356</v>
          </cell>
          <cell r="DN6">
            <v>5047811</v>
          </cell>
          <cell r="DO6">
            <v>8706634</v>
          </cell>
          <cell r="DP6">
            <v>3353407</v>
          </cell>
          <cell r="DR6">
            <v>12060041</v>
          </cell>
        </row>
        <row r="7">
          <cell r="A7">
            <v>40269</v>
          </cell>
          <cell r="B7">
            <v>5565</v>
          </cell>
          <cell r="C7">
            <v>10282</v>
          </cell>
          <cell r="E7">
            <v>190755799</v>
          </cell>
          <cell r="F7">
            <v>57315199</v>
          </cell>
          <cell r="G7">
            <v>21330509</v>
          </cell>
          <cell r="H7">
            <v>17127956</v>
          </cell>
          <cell r="I7">
            <v>50376604</v>
          </cell>
          <cell r="J7">
            <v>16670398</v>
          </cell>
          <cell r="K7">
            <v>13044059</v>
          </cell>
          <cell r="L7">
            <v>20662143</v>
          </cell>
          <cell r="M7">
            <v>1142</v>
          </cell>
          <cell r="N7">
            <v>529</v>
          </cell>
          <cell r="O7">
            <v>981</v>
          </cell>
          <cell r="P7">
            <v>714</v>
          </cell>
          <cell r="Q7">
            <v>326</v>
          </cell>
          <cell r="R7">
            <v>185</v>
          </cell>
          <cell r="S7">
            <v>13148421</v>
          </cell>
          <cell r="T7">
            <v>1396990</v>
          </cell>
          <cell r="U7">
            <v>3542633</v>
          </cell>
          <cell r="V7">
            <v>6108697</v>
          </cell>
          <cell r="W7">
            <v>2055124</v>
          </cell>
          <cell r="X7">
            <v>45974</v>
          </cell>
          <cell r="Y7">
            <v>5337</v>
          </cell>
          <cell r="Z7">
            <v>3958</v>
          </cell>
          <cell r="AA7">
            <v>5140</v>
          </cell>
          <cell r="AB7">
            <v>4546</v>
          </cell>
          <cell r="AC7">
            <v>2345</v>
          </cell>
          <cell r="AD7">
            <v>776</v>
          </cell>
          <cell r="AG7">
            <v>41592908</v>
          </cell>
          <cell r="AH7">
            <v>1125678</v>
          </cell>
          <cell r="AI7">
            <v>4836143</v>
          </cell>
          <cell r="AJ7">
            <v>8031814</v>
          </cell>
          <cell r="AK7">
            <v>3195671</v>
          </cell>
          <cell r="AL7">
            <v>170</v>
          </cell>
          <cell r="AM7">
            <v>292</v>
          </cell>
          <cell r="AN7">
            <v>122</v>
          </cell>
          <cell r="AO7">
            <v>250</v>
          </cell>
          <cell r="AR7">
            <v>175571930</v>
          </cell>
          <cell r="AS7">
            <v>14410317</v>
          </cell>
          <cell r="AT7">
            <v>675</v>
          </cell>
          <cell r="DH7">
            <v>32972128</v>
          </cell>
          <cell r="DI7">
            <v>8620780</v>
          </cell>
          <cell r="DJ7">
            <v>12679097</v>
          </cell>
          <cell r="DK7">
            <v>1731220</v>
          </cell>
          <cell r="DL7">
            <v>180765438</v>
          </cell>
          <cell r="DM7">
            <v>166355121</v>
          </cell>
          <cell r="DN7">
            <v>5193508</v>
          </cell>
          <cell r="DO7">
            <v>9216809</v>
          </cell>
          <cell r="DP7">
            <v>3462288</v>
          </cell>
          <cell r="DR7">
            <v>12679097</v>
          </cell>
        </row>
        <row r="8">
          <cell r="A8">
            <v>40299</v>
          </cell>
          <cell r="B8">
            <v>5565</v>
          </cell>
          <cell r="C8">
            <v>10282</v>
          </cell>
          <cell r="E8">
            <v>190755799</v>
          </cell>
          <cell r="F8">
            <v>57315199</v>
          </cell>
          <cell r="G8">
            <v>21330509</v>
          </cell>
          <cell r="H8">
            <v>17127956</v>
          </cell>
          <cell r="I8">
            <v>50376604</v>
          </cell>
          <cell r="J8">
            <v>16670398</v>
          </cell>
          <cell r="K8">
            <v>13044059</v>
          </cell>
          <cell r="L8">
            <v>20662143</v>
          </cell>
          <cell r="M8">
            <v>1142</v>
          </cell>
          <cell r="N8">
            <v>529</v>
          </cell>
          <cell r="O8">
            <v>981</v>
          </cell>
          <cell r="P8">
            <v>714</v>
          </cell>
          <cell r="Q8">
            <v>326</v>
          </cell>
          <cell r="R8">
            <v>185</v>
          </cell>
          <cell r="S8">
            <v>13148421</v>
          </cell>
          <cell r="T8">
            <v>1396990</v>
          </cell>
          <cell r="U8">
            <v>3542633</v>
          </cell>
          <cell r="V8">
            <v>6108697</v>
          </cell>
          <cell r="W8">
            <v>2055124</v>
          </cell>
          <cell r="X8">
            <v>45974</v>
          </cell>
          <cell r="Y8">
            <v>5337</v>
          </cell>
          <cell r="Z8">
            <v>3958</v>
          </cell>
          <cell r="AA8">
            <v>5140</v>
          </cell>
          <cell r="AB8">
            <v>4546</v>
          </cell>
          <cell r="AC8">
            <v>2345</v>
          </cell>
          <cell r="AD8">
            <v>776</v>
          </cell>
          <cell r="AG8">
            <v>41671914</v>
          </cell>
          <cell r="AH8">
            <v>1125750</v>
          </cell>
          <cell r="AI8">
            <v>4875865</v>
          </cell>
          <cell r="AJ8">
            <v>8209163</v>
          </cell>
          <cell r="AK8">
            <v>3333298</v>
          </cell>
          <cell r="AL8">
            <v>179</v>
          </cell>
          <cell r="AM8">
            <v>304</v>
          </cell>
          <cell r="AN8">
            <v>125</v>
          </cell>
          <cell r="AO8">
            <v>251</v>
          </cell>
          <cell r="AR8">
            <v>178440344</v>
          </cell>
          <cell r="AS8">
            <v>15138978</v>
          </cell>
          <cell r="AT8">
            <v>681</v>
          </cell>
          <cell r="DH8">
            <v>32899422</v>
          </cell>
          <cell r="DI8">
            <v>8772492</v>
          </cell>
          <cell r="DJ8">
            <v>13364190</v>
          </cell>
          <cell r="DK8">
            <v>1774788</v>
          </cell>
          <cell r="DL8">
            <v>183710844</v>
          </cell>
          <cell r="DM8">
            <v>168571866</v>
          </cell>
          <cell r="DN8">
            <v>5270500</v>
          </cell>
          <cell r="DO8">
            <v>9868478</v>
          </cell>
          <cell r="DP8">
            <v>3495712</v>
          </cell>
          <cell r="DR8">
            <v>13364190</v>
          </cell>
        </row>
        <row r="9">
          <cell r="A9">
            <v>40330</v>
          </cell>
          <cell r="B9">
            <v>5565</v>
          </cell>
          <cell r="C9">
            <v>10282</v>
          </cell>
          <cell r="E9">
            <v>190755799</v>
          </cell>
          <cell r="F9">
            <v>57315199</v>
          </cell>
          <cell r="G9">
            <v>21330509</v>
          </cell>
          <cell r="H9">
            <v>17127956</v>
          </cell>
          <cell r="I9">
            <v>50376604</v>
          </cell>
          <cell r="J9">
            <v>16670398</v>
          </cell>
          <cell r="K9">
            <v>13044059</v>
          </cell>
          <cell r="L9">
            <v>20662143</v>
          </cell>
          <cell r="M9">
            <v>1219</v>
          </cell>
          <cell r="N9">
            <v>548</v>
          </cell>
          <cell r="O9">
            <v>1041</v>
          </cell>
          <cell r="P9">
            <v>791</v>
          </cell>
          <cell r="Q9">
            <v>338</v>
          </cell>
          <cell r="R9">
            <v>193</v>
          </cell>
          <cell r="S9">
            <v>13939733</v>
          </cell>
          <cell r="T9">
            <v>1416922</v>
          </cell>
          <cell r="U9">
            <v>3548901</v>
          </cell>
          <cell r="V9">
            <v>6586815</v>
          </cell>
          <cell r="W9">
            <v>2343286</v>
          </cell>
          <cell r="X9">
            <v>43809</v>
          </cell>
          <cell r="Y9">
            <v>5387</v>
          </cell>
          <cell r="Z9">
            <v>3999</v>
          </cell>
          <cell r="AA9">
            <v>5165</v>
          </cell>
          <cell r="AB9">
            <v>4730</v>
          </cell>
          <cell r="AC9">
            <v>2504</v>
          </cell>
          <cell r="AD9">
            <v>770</v>
          </cell>
          <cell r="AG9">
            <v>41705745</v>
          </cell>
          <cell r="AH9">
            <v>1125161</v>
          </cell>
          <cell r="AI9">
            <v>4931951</v>
          </cell>
          <cell r="AJ9">
            <v>8426462</v>
          </cell>
          <cell r="AK9">
            <v>3494511</v>
          </cell>
          <cell r="AL9">
            <v>179</v>
          </cell>
          <cell r="AM9">
            <v>308</v>
          </cell>
          <cell r="AN9">
            <v>129</v>
          </cell>
          <cell r="AO9">
            <v>251</v>
          </cell>
          <cell r="AR9">
            <v>179788485</v>
          </cell>
          <cell r="AS9">
            <v>15763338</v>
          </cell>
          <cell r="AT9">
            <v>684</v>
          </cell>
          <cell r="DH9">
            <v>32840593</v>
          </cell>
          <cell r="DI9">
            <v>8865152</v>
          </cell>
          <cell r="DJ9">
            <v>13971861</v>
          </cell>
          <cell r="DK9">
            <v>1791477</v>
          </cell>
          <cell r="DL9">
            <v>185134974</v>
          </cell>
          <cell r="DM9">
            <v>169371636</v>
          </cell>
          <cell r="DN9">
            <v>5346489</v>
          </cell>
          <cell r="DO9">
            <v>10416849</v>
          </cell>
          <cell r="DP9">
            <v>3555012</v>
          </cell>
          <cell r="DR9">
            <v>13971861</v>
          </cell>
        </row>
        <row r="10">
          <cell r="A10">
            <v>40360</v>
          </cell>
          <cell r="B10">
            <v>5565</v>
          </cell>
          <cell r="C10">
            <v>10282</v>
          </cell>
          <cell r="E10">
            <v>190755799</v>
          </cell>
          <cell r="F10">
            <v>57315199</v>
          </cell>
          <cell r="G10">
            <v>21330509</v>
          </cell>
          <cell r="H10">
            <v>17127956</v>
          </cell>
          <cell r="I10">
            <v>50376604</v>
          </cell>
          <cell r="J10">
            <v>16670398</v>
          </cell>
          <cell r="K10">
            <v>13044059</v>
          </cell>
          <cell r="L10">
            <v>20662143</v>
          </cell>
          <cell r="M10">
            <v>1219</v>
          </cell>
          <cell r="N10">
            <v>548</v>
          </cell>
          <cell r="O10">
            <v>1041</v>
          </cell>
          <cell r="P10">
            <v>791</v>
          </cell>
          <cell r="Q10">
            <v>338</v>
          </cell>
          <cell r="R10">
            <v>193</v>
          </cell>
          <cell r="S10">
            <v>13939733</v>
          </cell>
          <cell r="T10">
            <v>1416922</v>
          </cell>
          <cell r="U10">
            <v>3548901</v>
          </cell>
          <cell r="V10">
            <v>6586815</v>
          </cell>
          <cell r="W10">
            <v>2343286</v>
          </cell>
          <cell r="X10">
            <v>43809</v>
          </cell>
          <cell r="Y10">
            <v>5387</v>
          </cell>
          <cell r="Z10">
            <v>3999</v>
          </cell>
          <cell r="AA10">
            <v>5165</v>
          </cell>
          <cell r="AB10">
            <v>4730</v>
          </cell>
          <cell r="AC10">
            <v>2504</v>
          </cell>
          <cell r="AD10">
            <v>770</v>
          </cell>
          <cell r="AG10">
            <v>41717539</v>
          </cell>
          <cell r="AH10">
            <v>1123675</v>
          </cell>
          <cell r="AI10">
            <v>4973170</v>
          </cell>
          <cell r="AJ10">
            <v>8600189</v>
          </cell>
          <cell r="AK10">
            <v>3627019</v>
          </cell>
          <cell r="AL10">
            <v>177</v>
          </cell>
          <cell r="AM10">
            <v>306</v>
          </cell>
          <cell r="AN10">
            <v>129</v>
          </cell>
          <cell r="AO10">
            <v>250</v>
          </cell>
          <cell r="AR10">
            <v>181565478</v>
          </cell>
          <cell r="AS10">
            <v>16477066</v>
          </cell>
          <cell r="AT10">
            <v>701</v>
          </cell>
          <cell r="DH10">
            <v>32678932</v>
          </cell>
          <cell r="DI10">
            <v>9038607</v>
          </cell>
          <cell r="DJ10">
            <v>14686607</v>
          </cell>
          <cell r="DK10">
            <v>1790459</v>
          </cell>
          <cell r="DL10">
            <v>187021171</v>
          </cell>
          <cell r="DM10">
            <v>170544105</v>
          </cell>
          <cell r="DN10">
            <v>5455693</v>
          </cell>
          <cell r="DO10">
            <v>11021373</v>
          </cell>
          <cell r="DP10">
            <v>3665234</v>
          </cell>
          <cell r="DR10">
            <v>14686607</v>
          </cell>
        </row>
        <row r="11">
          <cell r="A11">
            <v>40391</v>
          </cell>
          <cell r="B11">
            <v>5565</v>
          </cell>
          <cell r="C11">
            <v>10282</v>
          </cell>
          <cell r="E11">
            <v>190755799</v>
          </cell>
          <cell r="F11">
            <v>57315199</v>
          </cell>
          <cell r="G11">
            <v>21330509</v>
          </cell>
          <cell r="H11">
            <v>17127956</v>
          </cell>
          <cell r="I11">
            <v>50376604</v>
          </cell>
          <cell r="J11">
            <v>16670398</v>
          </cell>
          <cell r="K11">
            <v>13044059</v>
          </cell>
          <cell r="L11">
            <v>20662143</v>
          </cell>
          <cell r="M11">
            <v>1219</v>
          </cell>
          <cell r="N11">
            <v>548</v>
          </cell>
          <cell r="O11">
            <v>1041</v>
          </cell>
          <cell r="P11">
            <v>791</v>
          </cell>
          <cell r="Q11">
            <v>338</v>
          </cell>
          <cell r="R11">
            <v>193</v>
          </cell>
          <cell r="S11">
            <v>13939733</v>
          </cell>
          <cell r="T11">
            <v>1416922</v>
          </cell>
          <cell r="U11">
            <v>3548901</v>
          </cell>
          <cell r="V11">
            <v>6586815</v>
          </cell>
          <cell r="W11">
            <v>2343286</v>
          </cell>
          <cell r="X11">
            <v>43809</v>
          </cell>
          <cell r="Y11">
            <v>5387</v>
          </cell>
          <cell r="Z11">
            <v>3999</v>
          </cell>
          <cell r="AA11">
            <v>5165</v>
          </cell>
          <cell r="AB11">
            <v>4730</v>
          </cell>
          <cell r="AC11">
            <v>2504</v>
          </cell>
          <cell r="AD11">
            <v>770</v>
          </cell>
          <cell r="AG11">
            <v>41833779</v>
          </cell>
          <cell r="AH11">
            <v>1117092</v>
          </cell>
          <cell r="AI11">
            <v>5065901</v>
          </cell>
          <cell r="AJ11">
            <v>8849068</v>
          </cell>
          <cell r="AK11">
            <v>3783167</v>
          </cell>
          <cell r="AL11">
            <v>176</v>
          </cell>
          <cell r="AM11">
            <v>305</v>
          </cell>
          <cell r="AN11">
            <v>129</v>
          </cell>
          <cell r="AO11">
            <v>249</v>
          </cell>
          <cell r="AR11">
            <v>183857327</v>
          </cell>
          <cell r="AS11">
            <v>16931146</v>
          </cell>
          <cell r="AT11">
            <v>714</v>
          </cell>
          <cell r="DH11">
            <v>32595144</v>
          </cell>
          <cell r="DI11">
            <v>9238635</v>
          </cell>
          <cell r="DJ11">
            <v>15109169</v>
          </cell>
          <cell r="DK11">
            <v>1821977</v>
          </cell>
          <cell r="DL11">
            <v>189428395</v>
          </cell>
          <cell r="DM11">
            <v>172497249</v>
          </cell>
          <cell r="DN11">
            <v>5571068</v>
          </cell>
          <cell r="DO11">
            <v>11360078</v>
          </cell>
          <cell r="DP11">
            <v>3749091</v>
          </cell>
          <cell r="DR11">
            <v>15109169</v>
          </cell>
        </row>
        <row r="12">
          <cell r="A12">
            <v>40422</v>
          </cell>
          <cell r="B12">
            <v>5565</v>
          </cell>
          <cell r="C12">
            <v>10282</v>
          </cell>
          <cell r="E12">
            <v>190755799</v>
          </cell>
          <cell r="F12">
            <v>57315199</v>
          </cell>
          <cell r="G12">
            <v>21330509</v>
          </cell>
          <cell r="H12">
            <v>17127956</v>
          </cell>
          <cell r="I12">
            <v>50376604</v>
          </cell>
          <cell r="J12">
            <v>16670398</v>
          </cell>
          <cell r="K12">
            <v>13044059</v>
          </cell>
          <cell r="L12">
            <v>20662143</v>
          </cell>
          <cell r="M12">
            <v>1312</v>
          </cell>
          <cell r="N12">
            <v>587</v>
          </cell>
          <cell r="O12">
            <v>1136</v>
          </cell>
          <cell r="P12">
            <v>888</v>
          </cell>
          <cell r="Q12">
            <v>352</v>
          </cell>
          <cell r="R12">
            <v>197</v>
          </cell>
          <cell r="S12">
            <v>14651576</v>
          </cell>
          <cell r="T12">
            <v>1433714</v>
          </cell>
          <cell r="U12">
            <v>3115103</v>
          </cell>
          <cell r="V12">
            <v>7299627</v>
          </cell>
          <cell r="W12">
            <v>2757972</v>
          </cell>
          <cell r="X12">
            <v>45267</v>
          </cell>
          <cell r="Y12">
            <v>5395</v>
          </cell>
          <cell r="Z12">
            <v>3918</v>
          </cell>
          <cell r="AA12">
            <v>5240</v>
          </cell>
          <cell r="AB12">
            <v>4569</v>
          </cell>
          <cell r="AC12">
            <v>2526</v>
          </cell>
          <cell r="AD12">
            <v>767</v>
          </cell>
          <cell r="AG12">
            <v>41927227</v>
          </cell>
          <cell r="AH12">
            <v>1111828</v>
          </cell>
          <cell r="AI12">
            <v>5135233</v>
          </cell>
          <cell r="AJ12">
            <v>9073817</v>
          </cell>
          <cell r="AK12">
            <v>3938584</v>
          </cell>
          <cell r="AL12">
            <v>177</v>
          </cell>
          <cell r="AM12">
            <v>308</v>
          </cell>
          <cell r="AN12">
            <v>131</v>
          </cell>
          <cell r="AO12">
            <v>250</v>
          </cell>
          <cell r="AR12">
            <v>185809413</v>
          </cell>
          <cell r="AS12">
            <v>17808079</v>
          </cell>
          <cell r="AT12">
            <v>730</v>
          </cell>
          <cell r="DH12">
            <v>32496527</v>
          </cell>
          <cell r="DI12">
            <v>9430700</v>
          </cell>
          <cell r="DJ12">
            <v>16158562</v>
          </cell>
          <cell r="DK12">
            <v>1649517</v>
          </cell>
          <cell r="DL12">
            <v>191472142</v>
          </cell>
          <cell r="DM12">
            <v>173664063</v>
          </cell>
          <cell r="DN12">
            <v>5662729</v>
          </cell>
          <cell r="DO12">
            <v>12145350</v>
          </cell>
          <cell r="DP12">
            <v>4013212</v>
          </cell>
          <cell r="DR12">
            <v>16158562</v>
          </cell>
        </row>
        <row r="13">
          <cell r="A13">
            <v>40452</v>
          </cell>
          <cell r="B13">
            <v>5565</v>
          </cell>
          <cell r="C13">
            <v>10282</v>
          </cell>
          <cell r="E13">
            <v>190755799</v>
          </cell>
          <cell r="F13">
            <v>57315199</v>
          </cell>
          <cell r="G13">
            <v>21330509</v>
          </cell>
          <cell r="H13">
            <v>17127956</v>
          </cell>
          <cell r="I13">
            <v>50376604</v>
          </cell>
          <cell r="J13">
            <v>16670398</v>
          </cell>
          <cell r="K13">
            <v>13044059</v>
          </cell>
          <cell r="L13">
            <v>20662143</v>
          </cell>
          <cell r="M13">
            <v>1312</v>
          </cell>
          <cell r="N13">
            <v>587</v>
          </cell>
          <cell r="O13">
            <v>1136</v>
          </cell>
          <cell r="P13">
            <v>888</v>
          </cell>
          <cell r="Q13">
            <v>352</v>
          </cell>
          <cell r="R13">
            <v>197</v>
          </cell>
          <cell r="S13">
            <v>14651576</v>
          </cell>
          <cell r="T13">
            <v>1433714</v>
          </cell>
          <cell r="U13">
            <v>3115103</v>
          </cell>
          <cell r="V13">
            <v>7299627</v>
          </cell>
          <cell r="W13">
            <v>2757972</v>
          </cell>
          <cell r="X13">
            <v>45267</v>
          </cell>
          <cell r="Y13">
            <v>5395</v>
          </cell>
          <cell r="Z13">
            <v>3918</v>
          </cell>
          <cell r="AA13">
            <v>5240</v>
          </cell>
          <cell r="AB13">
            <v>4569</v>
          </cell>
          <cell r="AC13">
            <v>2526</v>
          </cell>
          <cell r="AD13">
            <v>767</v>
          </cell>
          <cell r="AG13">
            <v>42003628</v>
          </cell>
          <cell r="AH13">
            <v>1107183</v>
          </cell>
          <cell r="AI13">
            <v>5202712</v>
          </cell>
          <cell r="AJ13">
            <v>9396548</v>
          </cell>
          <cell r="AK13">
            <v>4193836</v>
          </cell>
          <cell r="AL13">
            <v>178</v>
          </cell>
          <cell r="AM13">
            <v>309</v>
          </cell>
          <cell r="AN13">
            <v>131</v>
          </cell>
          <cell r="AO13">
            <v>250</v>
          </cell>
          <cell r="AR13">
            <v>188655598</v>
          </cell>
          <cell r="AS13">
            <v>18709895</v>
          </cell>
          <cell r="AT13">
            <v>773</v>
          </cell>
          <cell r="DH13">
            <v>32372790</v>
          </cell>
          <cell r="DI13">
            <v>9630838</v>
          </cell>
          <cell r="DJ13">
            <v>17015078</v>
          </cell>
          <cell r="DK13">
            <v>1694817</v>
          </cell>
          <cell r="DL13">
            <v>194439250</v>
          </cell>
          <cell r="DM13">
            <v>175729355</v>
          </cell>
          <cell r="DN13">
            <v>5783652</v>
          </cell>
          <cell r="DO13">
            <v>12926243</v>
          </cell>
          <cell r="DP13">
            <v>4088835</v>
          </cell>
          <cell r="DR13">
            <v>17015078</v>
          </cell>
        </row>
        <row r="14">
          <cell r="A14">
            <v>40483</v>
          </cell>
          <cell r="B14">
            <v>5565</v>
          </cell>
          <cell r="C14">
            <v>10282</v>
          </cell>
          <cell r="E14">
            <v>190755799</v>
          </cell>
          <cell r="F14">
            <v>57315199</v>
          </cell>
          <cell r="G14">
            <v>21330509</v>
          </cell>
          <cell r="H14">
            <v>17127956</v>
          </cell>
          <cell r="I14">
            <v>50376604</v>
          </cell>
          <cell r="J14">
            <v>16670398</v>
          </cell>
          <cell r="K14">
            <v>13044059</v>
          </cell>
          <cell r="L14">
            <v>20662143</v>
          </cell>
          <cell r="M14">
            <v>1312</v>
          </cell>
          <cell r="N14">
            <v>587</v>
          </cell>
          <cell r="O14">
            <v>1136</v>
          </cell>
          <cell r="P14">
            <v>888</v>
          </cell>
          <cell r="Q14">
            <v>352</v>
          </cell>
          <cell r="R14">
            <v>197</v>
          </cell>
          <cell r="S14">
            <v>14651576</v>
          </cell>
          <cell r="T14">
            <v>1433714</v>
          </cell>
          <cell r="U14">
            <v>3115103</v>
          </cell>
          <cell r="V14">
            <v>7299627</v>
          </cell>
          <cell r="W14">
            <v>2757972</v>
          </cell>
          <cell r="X14">
            <v>45267</v>
          </cell>
          <cell r="Y14">
            <v>5395</v>
          </cell>
          <cell r="Z14">
            <v>3918</v>
          </cell>
          <cell r="AA14">
            <v>5240</v>
          </cell>
          <cell r="AB14">
            <v>4569</v>
          </cell>
          <cell r="AC14">
            <v>2526</v>
          </cell>
          <cell r="AD14">
            <v>767</v>
          </cell>
          <cell r="AG14">
            <v>42143866</v>
          </cell>
          <cell r="AH14">
            <v>1104829</v>
          </cell>
          <cell r="AI14">
            <v>5253313</v>
          </cell>
          <cell r="AJ14">
            <v>9531057</v>
          </cell>
          <cell r="AK14">
            <v>4277744</v>
          </cell>
          <cell r="AL14">
            <v>178</v>
          </cell>
          <cell r="AM14">
            <v>315</v>
          </cell>
          <cell r="AN14">
            <v>137</v>
          </cell>
          <cell r="AO14">
            <v>251</v>
          </cell>
          <cell r="AR14">
            <v>191670619</v>
          </cell>
          <cell r="AS14">
            <v>19452465</v>
          </cell>
          <cell r="AT14">
            <v>794</v>
          </cell>
          <cell r="DH14">
            <v>32270475</v>
          </cell>
          <cell r="DI14">
            <v>9873391</v>
          </cell>
          <cell r="DJ14">
            <v>17745238</v>
          </cell>
          <cell r="DK14">
            <v>1707227</v>
          </cell>
          <cell r="DL14">
            <v>197533986</v>
          </cell>
          <cell r="DM14">
            <v>178081521</v>
          </cell>
          <cell r="DN14">
            <v>5863367</v>
          </cell>
          <cell r="DO14">
            <v>13589098</v>
          </cell>
          <cell r="DP14">
            <v>4156140</v>
          </cell>
          <cell r="DR14">
            <v>17745238</v>
          </cell>
        </row>
        <row r="15">
          <cell r="A15">
            <v>40513</v>
          </cell>
          <cell r="B15">
            <v>5565</v>
          </cell>
          <cell r="C15">
            <v>10282</v>
          </cell>
          <cell r="E15">
            <v>190755799</v>
          </cell>
          <cell r="F15">
            <v>57315199</v>
          </cell>
          <cell r="G15">
            <v>21330509</v>
          </cell>
          <cell r="H15">
            <v>17127956</v>
          </cell>
          <cell r="I15">
            <v>50376604</v>
          </cell>
          <cell r="J15">
            <v>16670398</v>
          </cell>
          <cell r="K15">
            <v>13044059</v>
          </cell>
          <cell r="L15">
            <v>20662143</v>
          </cell>
          <cell r="M15">
            <v>1356</v>
          </cell>
          <cell r="N15">
            <v>587</v>
          </cell>
          <cell r="O15">
            <v>1165</v>
          </cell>
          <cell r="P15">
            <v>981</v>
          </cell>
          <cell r="Q15">
            <v>386</v>
          </cell>
          <cell r="R15">
            <v>210</v>
          </cell>
          <cell r="S15">
            <v>15316563</v>
          </cell>
          <cell r="T15">
            <v>1407939</v>
          </cell>
          <cell r="U15">
            <v>2954167</v>
          </cell>
          <cell r="V15">
            <v>7796447</v>
          </cell>
          <cell r="W15">
            <v>3107818</v>
          </cell>
          <cell r="X15">
            <v>50192</v>
          </cell>
          <cell r="Y15">
            <v>5437</v>
          </cell>
          <cell r="Z15">
            <v>3887</v>
          </cell>
          <cell r="AA15">
            <v>5258</v>
          </cell>
          <cell r="AB15">
            <v>4796</v>
          </cell>
          <cell r="AC15">
            <v>2695</v>
          </cell>
          <cell r="AD15">
            <v>805</v>
          </cell>
          <cell r="AG15">
            <v>42141907</v>
          </cell>
          <cell r="AH15">
            <v>1103015</v>
          </cell>
          <cell r="AI15">
            <v>5293223</v>
          </cell>
          <cell r="AJ15">
            <v>9768993</v>
          </cell>
          <cell r="AK15">
            <v>4475770</v>
          </cell>
          <cell r="AL15">
            <v>178</v>
          </cell>
          <cell r="AM15">
            <v>316</v>
          </cell>
          <cell r="AN15">
            <v>138</v>
          </cell>
          <cell r="AO15">
            <v>252</v>
          </cell>
          <cell r="AR15">
            <v>196929978</v>
          </cell>
          <cell r="AS15">
            <v>20627950</v>
          </cell>
          <cell r="AT15">
            <v>824</v>
          </cell>
          <cell r="DH15">
            <v>32112856</v>
          </cell>
          <cell r="DI15">
            <v>10029051</v>
          </cell>
          <cell r="DJ15">
            <v>18913870</v>
          </cell>
          <cell r="DK15">
            <v>1714080</v>
          </cell>
          <cell r="DL15">
            <v>202944033</v>
          </cell>
          <cell r="DM15">
            <v>182316083</v>
          </cell>
          <cell r="DN15">
            <v>6014055</v>
          </cell>
          <cell r="DO15">
            <v>14613895</v>
          </cell>
          <cell r="DP15">
            <v>4299975</v>
          </cell>
          <cell r="DR15">
            <v>18913870</v>
          </cell>
        </row>
        <row r="16">
          <cell r="A16">
            <v>40544</v>
          </cell>
          <cell r="B16">
            <v>5565</v>
          </cell>
          <cell r="C16">
            <v>10282</v>
          </cell>
          <cell r="E16">
            <v>195241000</v>
          </cell>
          <cell r="F16">
            <v>62116819</v>
          </cell>
          <cell r="G16">
            <v>26678582</v>
          </cell>
          <cell r="H16">
            <v>22712745</v>
          </cell>
          <cell r="I16">
            <v>55837064</v>
          </cell>
          <cell r="J16">
            <v>2154065</v>
          </cell>
          <cell r="K16">
            <v>30889110</v>
          </cell>
          <cell r="L16">
            <v>22793889</v>
          </cell>
          <cell r="M16">
            <v>1269</v>
          </cell>
          <cell r="N16">
            <v>1025</v>
          </cell>
          <cell r="O16">
            <v>995</v>
          </cell>
          <cell r="P16">
            <v>635</v>
          </cell>
          <cell r="Q16">
            <v>253</v>
          </cell>
          <cell r="R16">
            <v>210</v>
          </cell>
          <cell r="S16">
            <v>15643053</v>
          </cell>
          <cell r="T16">
            <v>3112714</v>
          </cell>
          <cell r="U16">
            <v>6680799</v>
          </cell>
          <cell r="V16">
            <v>2739730</v>
          </cell>
          <cell r="W16">
            <v>2574981</v>
          </cell>
          <cell r="X16">
            <v>534829</v>
          </cell>
          <cell r="Y16">
            <v>5421</v>
          </cell>
          <cell r="Z16">
            <v>5358</v>
          </cell>
          <cell r="AA16">
            <v>4672</v>
          </cell>
          <cell r="AB16">
            <v>3721</v>
          </cell>
          <cell r="AC16">
            <v>1455</v>
          </cell>
          <cell r="AD16">
            <v>820</v>
          </cell>
          <cell r="AG16">
            <v>42145134</v>
          </cell>
          <cell r="AH16">
            <v>1101904</v>
          </cell>
          <cell r="AI16">
            <v>5308450</v>
          </cell>
          <cell r="AJ16">
            <v>9924417</v>
          </cell>
          <cell r="AK16">
            <v>4615967</v>
          </cell>
          <cell r="AL16">
            <v>178</v>
          </cell>
          <cell r="AM16">
            <v>316</v>
          </cell>
          <cell r="AN16">
            <v>138</v>
          </cell>
          <cell r="AO16">
            <v>251</v>
          </cell>
          <cell r="AR16">
            <v>199052519</v>
          </cell>
          <cell r="AS16">
            <v>22567645</v>
          </cell>
          <cell r="AT16">
            <v>848</v>
          </cell>
          <cell r="DH16">
            <v>31937931</v>
          </cell>
          <cell r="DI16">
            <v>10207203</v>
          </cell>
          <cell r="DJ16">
            <v>20851313</v>
          </cell>
          <cell r="DK16">
            <v>1716332</v>
          </cell>
          <cell r="DL16">
            <v>205150977</v>
          </cell>
          <cell r="DM16">
            <v>182583332</v>
          </cell>
          <cell r="DN16">
            <v>6098458</v>
          </cell>
          <cell r="DO16">
            <v>16469187</v>
          </cell>
          <cell r="DP16">
            <v>4382126</v>
          </cell>
          <cell r="DR16">
            <v>20851313</v>
          </cell>
        </row>
        <row r="17">
          <cell r="A17">
            <v>40575</v>
          </cell>
          <cell r="B17">
            <v>5565</v>
          </cell>
          <cell r="C17">
            <v>10282</v>
          </cell>
          <cell r="E17">
            <v>195241000</v>
          </cell>
          <cell r="F17">
            <v>62116819</v>
          </cell>
          <cell r="G17">
            <v>26678582</v>
          </cell>
          <cell r="H17">
            <v>22712745</v>
          </cell>
          <cell r="I17">
            <v>55837064</v>
          </cell>
          <cell r="J17">
            <v>2154065</v>
          </cell>
          <cell r="K17">
            <v>30889110</v>
          </cell>
          <cell r="L17">
            <v>22793889</v>
          </cell>
          <cell r="M17">
            <v>1399</v>
          </cell>
          <cell r="N17">
            <v>1146</v>
          </cell>
          <cell r="O17">
            <v>1087</v>
          </cell>
          <cell r="P17">
            <v>657</v>
          </cell>
          <cell r="Q17">
            <v>253</v>
          </cell>
          <cell r="R17">
            <v>212</v>
          </cell>
          <cell r="S17">
            <v>15726633</v>
          </cell>
          <cell r="T17">
            <v>3188032</v>
          </cell>
          <cell r="U17">
            <v>6728223</v>
          </cell>
          <cell r="V17">
            <v>3643882</v>
          </cell>
          <cell r="W17">
            <v>1623645</v>
          </cell>
          <cell r="X17">
            <v>542851</v>
          </cell>
          <cell r="Y17">
            <v>5505</v>
          </cell>
          <cell r="Z17">
            <v>5471</v>
          </cell>
          <cell r="AA17">
            <v>4756</v>
          </cell>
          <cell r="AB17">
            <v>3700</v>
          </cell>
          <cell r="AC17">
            <v>1474</v>
          </cell>
          <cell r="AD17">
            <v>894</v>
          </cell>
          <cell r="AG17">
            <v>42200832</v>
          </cell>
          <cell r="AH17">
            <v>1101185</v>
          </cell>
          <cell r="AI17">
            <v>5362655</v>
          </cell>
          <cell r="AJ17">
            <v>10176149</v>
          </cell>
          <cell r="AK17">
            <v>4813494</v>
          </cell>
          <cell r="AL17">
            <v>177</v>
          </cell>
          <cell r="AM17">
            <v>315</v>
          </cell>
          <cell r="AN17">
            <v>138</v>
          </cell>
          <cell r="AO17">
            <v>251</v>
          </cell>
          <cell r="AR17">
            <v>201379613</v>
          </cell>
          <cell r="AS17">
            <v>23586629</v>
          </cell>
          <cell r="AT17">
            <v>872</v>
          </cell>
          <cell r="DH17">
            <v>31794346</v>
          </cell>
          <cell r="DI17">
            <v>10406486</v>
          </cell>
          <cell r="DJ17">
            <v>21860612</v>
          </cell>
          <cell r="DK17">
            <v>1726017</v>
          </cell>
          <cell r="DL17">
            <v>207566212</v>
          </cell>
          <cell r="DM17">
            <v>183979583</v>
          </cell>
          <cell r="DN17">
            <v>6186599</v>
          </cell>
          <cell r="DO17">
            <v>17400030</v>
          </cell>
          <cell r="DP17">
            <v>4460582</v>
          </cell>
          <cell r="DR17">
            <v>21860612</v>
          </cell>
        </row>
        <row r="18">
          <cell r="A18">
            <v>40603</v>
          </cell>
          <cell r="B18">
            <v>5565</v>
          </cell>
          <cell r="C18">
            <v>10282</v>
          </cell>
          <cell r="E18">
            <v>195241000</v>
          </cell>
          <cell r="F18">
            <v>62116819</v>
          </cell>
          <cell r="G18">
            <v>26678582</v>
          </cell>
          <cell r="H18">
            <v>22712745</v>
          </cell>
          <cell r="I18">
            <v>55837064</v>
          </cell>
          <cell r="J18">
            <v>2154065</v>
          </cell>
          <cell r="K18">
            <v>30889110</v>
          </cell>
          <cell r="L18">
            <v>22793889</v>
          </cell>
          <cell r="M18">
            <v>1453</v>
          </cell>
          <cell r="N18">
            <v>1202</v>
          </cell>
          <cell r="O18">
            <v>1144</v>
          </cell>
          <cell r="P18">
            <v>699</v>
          </cell>
          <cell r="Q18">
            <v>259</v>
          </cell>
          <cell r="R18">
            <v>226</v>
          </cell>
          <cell r="S18">
            <v>16223159</v>
          </cell>
          <cell r="T18">
            <v>3214381</v>
          </cell>
          <cell r="U18">
            <v>6786343</v>
          </cell>
          <cell r="V18">
            <v>3912512</v>
          </cell>
          <cell r="W18">
            <v>1773709</v>
          </cell>
          <cell r="X18">
            <v>536214</v>
          </cell>
          <cell r="Y18">
            <v>5525</v>
          </cell>
          <cell r="Z18">
            <v>5494</v>
          </cell>
          <cell r="AA18">
            <v>4851</v>
          </cell>
          <cell r="AB18">
            <v>3848</v>
          </cell>
          <cell r="AC18">
            <v>1480</v>
          </cell>
          <cell r="AD18">
            <v>844</v>
          </cell>
          <cell r="AG18">
            <v>42316462</v>
          </cell>
          <cell r="AH18">
            <v>1100249</v>
          </cell>
          <cell r="AI18">
            <v>5395434</v>
          </cell>
          <cell r="AJ18">
            <v>10418829</v>
          </cell>
          <cell r="AK18">
            <v>5023395</v>
          </cell>
          <cell r="AL18">
            <v>175</v>
          </cell>
          <cell r="AM18">
            <v>313</v>
          </cell>
          <cell r="AN18">
            <v>138</v>
          </cell>
          <cell r="AO18">
            <v>244</v>
          </cell>
          <cell r="AR18">
            <v>204220824</v>
          </cell>
          <cell r="AS18">
            <v>24434465</v>
          </cell>
          <cell r="AT18">
            <v>898</v>
          </cell>
          <cell r="DH18">
            <v>31712326</v>
          </cell>
          <cell r="DI18">
            <v>10604136</v>
          </cell>
          <cell r="DJ18">
            <v>22703683</v>
          </cell>
          <cell r="DK18">
            <v>1730782</v>
          </cell>
          <cell r="DL18">
            <v>210509562</v>
          </cell>
          <cell r="DM18">
            <v>186075097</v>
          </cell>
          <cell r="DN18">
            <v>6288738</v>
          </cell>
          <cell r="DO18">
            <v>18145727</v>
          </cell>
          <cell r="DP18">
            <v>4557956</v>
          </cell>
          <cell r="DR18">
            <v>22703683</v>
          </cell>
        </row>
        <row r="19">
          <cell r="A19">
            <v>40634</v>
          </cell>
          <cell r="B19">
            <v>5565</v>
          </cell>
          <cell r="C19">
            <v>10282</v>
          </cell>
          <cell r="E19">
            <v>195241000</v>
          </cell>
          <cell r="F19">
            <v>62116819</v>
          </cell>
          <cell r="G19">
            <v>26678582</v>
          </cell>
          <cell r="H19">
            <v>22712745</v>
          </cell>
          <cell r="I19">
            <v>55837064</v>
          </cell>
          <cell r="J19">
            <v>2154065</v>
          </cell>
          <cell r="K19">
            <v>30889110</v>
          </cell>
          <cell r="L19">
            <v>22793889</v>
          </cell>
          <cell r="M19">
            <v>1536</v>
          </cell>
          <cell r="N19">
            <v>1274</v>
          </cell>
          <cell r="O19">
            <v>1204</v>
          </cell>
          <cell r="P19">
            <v>738</v>
          </cell>
          <cell r="Q19">
            <v>254</v>
          </cell>
          <cell r="R19">
            <v>215</v>
          </cell>
          <cell r="S19">
            <v>16526696</v>
          </cell>
          <cell r="T19">
            <v>3160789</v>
          </cell>
          <cell r="U19">
            <v>6940145</v>
          </cell>
          <cell r="V19">
            <v>4055346</v>
          </cell>
          <cell r="W19">
            <v>1844683</v>
          </cell>
          <cell r="X19">
            <v>525733</v>
          </cell>
          <cell r="Y19">
            <v>5535</v>
          </cell>
          <cell r="Z19">
            <v>5507</v>
          </cell>
          <cell r="AA19">
            <v>5031</v>
          </cell>
          <cell r="AB19">
            <v>3047</v>
          </cell>
          <cell r="AC19">
            <v>1467</v>
          </cell>
          <cell r="AD19">
            <v>863</v>
          </cell>
          <cell r="AG19">
            <v>42415181</v>
          </cell>
          <cell r="AH19">
            <v>1100357</v>
          </cell>
          <cell r="AI19">
            <v>5412084</v>
          </cell>
          <cell r="AJ19">
            <v>10657191</v>
          </cell>
          <cell r="AK19">
            <v>5245107</v>
          </cell>
          <cell r="AL19">
            <v>175</v>
          </cell>
          <cell r="AM19">
            <v>316</v>
          </cell>
          <cell r="AN19">
            <v>141</v>
          </cell>
          <cell r="AO19">
            <v>246</v>
          </cell>
          <cell r="AR19">
            <v>206124637</v>
          </cell>
          <cell r="AS19">
            <v>25562474</v>
          </cell>
          <cell r="AT19">
            <v>1004</v>
          </cell>
          <cell r="DH19">
            <v>31604912</v>
          </cell>
          <cell r="DI19">
            <v>10810269</v>
          </cell>
          <cell r="DJ19">
            <v>23777434</v>
          </cell>
          <cell r="DK19">
            <v>1785040</v>
          </cell>
          <cell r="DL19">
            <v>212560204</v>
          </cell>
          <cell r="DM19">
            <v>186997730</v>
          </cell>
          <cell r="DN19">
            <v>6435567</v>
          </cell>
          <cell r="DO19">
            <v>19126907</v>
          </cell>
          <cell r="DP19">
            <v>4650527</v>
          </cell>
          <cell r="DR19">
            <v>23777434</v>
          </cell>
        </row>
        <row r="20">
          <cell r="A20">
            <v>40664</v>
          </cell>
          <cell r="B20">
            <v>5565</v>
          </cell>
          <cell r="C20">
            <v>10282</v>
          </cell>
          <cell r="E20">
            <v>195241000</v>
          </cell>
          <cell r="F20">
            <v>62116819</v>
          </cell>
          <cell r="G20">
            <v>26678582</v>
          </cell>
          <cell r="H20">
            <v>22712745</v>
          </cell>
          <cell r="I20">
            <v>55837064</v>
          </cell>
          <cell r="J20">
            <v>2154065</v>
          </cell>
          <cell r="K20">
            <v>30889110</v>
          </cell>
          <cell r="L20">
            <v>22793889</v>
          </cell>
          <cell r="M20">
            <v>1538</v>
          </cell>
          <cell r="N20">
            <v>1275</v>
          </cell>
          <cell r="O20">
            <v>1206</v>
          </cell>
          <cell r="P20">
            <v>738</v>
          </cell>
          <cell r="Q20">
            <v>254</v>
          </cell>
          <cell r="R20">
            <v>215</v>
          </cell>
          <cell r="S20">
            <v>16527104</v>
          </cell>
          <cell r="T20">
            <v>3161148</v>
          </cell>
          <cell r="U20">
            <v>6940194</v>
          </cell>
          <cell r="V20">
            <v>4055346</v>
          </cell>
          <cell r="W20">
            <v>1844683</v>
          </cell>
          <cell r="X20">
            <v>525733</v>
          </cell>
          <cell r="Y20">
            <v>5535</v>
          </cell>
          <cell r="Z20">
            <v>5507</v>
          </cell>
          <cell r="AA20">
            <v>5031</v>
          </cell>
          <cell r="AB20">
            <v>3047</v>
          </cell>
          <cell r="AC20">
            <v>1467</v>
          </cell>
          <cell r="AD20">
            <v>863</v>
          </cell>
          <cell r="AG20">
            <v>42373559</v>
          </cell>
          <cell r="AH20">
            <v>1100433</v>
          </cell>
          <cell r="AI20">
            <v>5453645</v>
          </cell>
          <cell r="AJ20">
            <v>10873427</v>
          </cell>
          <cell r="AK20">
            <v>5419782</v>
          </cell>
          <cell r="AL20">
            <v>174</v>
          </cell>
          <cell r="AM20">
            <v>315</v>
          </cell>
          <cell r="AN20">
            <v>141</v>
          </cell>
          <cell r="AO20">
            <v>250</v>
          </cell>
          <cell r="AR20">
            <v>208530125</v>
          </cell>
          <cell r="AS20">
            <v>26254274</v>
          </cell>
          <cell r="AT20">
            <v>1015</v>
          </cell>
          <cell r="DH20">
            <v>31305434</v>
          </cell>
          <cell r="DI20">
            <v>11068125</v>
          </cell>
          <cell r="DJ20">
            <v>24488664</v>
          </cell>
          <cell r="DK20">
            <v>1765610</v>
          </cell>
          <cell r="DL20">
            <v>215024630</v>
          </cell>
          <cell r="DM20">
            <v>188770356</v>
          </cell>
          <cell r="DN20">
            <v>6494505</v>
          </cell>
          <cell r="DO20">
            <v>19759769</v>
          </cell>
          <cell r="DP20">
            <v>4728895</v>
          </cell>
          <cell r="DR20">
            <v>24488664</v>
          </cell>
        </row>
        <row r="21">
          <cell r="A21">
            <v>40695</v>
          </cell>
          <cell r="B21">
            <v>5565</v>
          </cell>
          <cell r="C21">
            <v>10282</v>
          </cell>
          <cell r="E21">
            <v>195241000</v>
          </cell>
          <cell r="F21">
            <v>62116819</v>
          </cell>
          <cell r="G21">
            <v>26678582</v>
          </cell>
          <cell r="H21">
            <v>22712745</v>
          </cell>
          <cell r="I21">
            <v>55837064</v>
          </cell>
          <cell r="J21">
            <v>2154065</v>
          </cell>
          <cell r="K21">
            <v>30889110</v>
          </cell>
          <cell r="L21">
            <v>22793889</v>
          </cell>
          <cell r="M21">
            <v>1533</v>
          </cell>
          <cell r="N21">
            <v>1332</v>
          </cell>
          <cell r="O21">
            <v>1225</v>
          </cell>
          <cell r="P21">
            <v>751</v>
          </cell>
          <cell r="Q21">
            <v>281</v>
          </cell>
          <cell r="R21">
            <v>215</v>
          </cell>
          <cell r="S21">
            <v>16620891</v>
          </cell>
          <cell r="T21">
            <v>2977453</v>
          </cell>
          <cell r="U21">
            <v>6961662</v>
          </cell>
          <cell r="V21">
            <v>4214597</v>
          </cell>
          <cell r="W21">
            <v>1971559</v>
          </cell>
          <cell r="X21">
            <v>495620</v>
          </cell>
          <cell r="Y21">
            <v>5536</v>
          </cell>
          <cell r="Z21">
            <v>5511</v>
          </cell>
          <cell r="AA21">
            <v>5123</v>
          </cell>
          <cell r="AB21">
            <v>3006</v>
          </cell>
          <cell r="AC21">
            <v>1358</v>
          </cell>
          <cell r="AD21">
            <v>715</v>
          </cell>
          <cell r="AG21">
            <v>42555067</v>
          </cell>
          <cell r="AH21">
            <v>1100518</v>
          </cell>
          <cell r="AI21">
            <v>5488633</v>
          </cell>
          <cell r="AJ21">
            <v>11108019</v>
          </cell>
          <cell r="AK21">
            <v>5619386</v>
          </cell>
          <cell r="AL21">
            <v>205</v>
          </cell>
          <cell r="AM21">
            <v>314</v>
          </cell>
          <cell r="AN21">
            <v>108</v>
          </cell>
          <cell r="AO21">
            <v>327</v>
          </cell>
          <cell r="AP21">
            <v>5457</v>
          </cell>
          <cell r="AQ21">
            <v>5439</v>
          </cell>
          <cell r="AR21">
            <v>210694058</v>
          </cell>
          <cell r="AS21">
            <v>27917578</v>
          </cell>
          <cell r="AT21">
            <v>1019</v>
          </cell>
          <cell r="DH21">
            <v>31313713</v>
          </cell>
          <cell r="DI21">
            <v>11241354</v>
          </cell>
          <cell r="DJ21">
            <v>26062188</v>
          </cell>
          <cell r="DK21">
            <v>1855390</v>
          </cell>
          <cell r="DL21">
            <v>217345962</v>
          </cell>
          <cell r="DM21">
            <v>189428384</v>
          </cell>
          <cell r="DN21">
            <v>6651904</v>
          </cell>
          <cell r="DO21">
            <v>21265674</v>
          </cell>
          <cell r="DP21">
            <v>4796514</v>
          </cell>
          <cell r="DR21">
            <v>26062188</v>
          </cell>
        </row>
        <row r="22">
          <cell r="A22">
            <v>40725</v>
          </cell>
          <cell r="B22">
            <v>5565</v>
          </cell>
          <cell r="C22">
            <v>10282</v>
          </cell>
          <cell r="E22">
            <v>195241000</v>
          </cell>
          <cell r="F22">
            <v>62116819</v>
          </cell>
          <cell r="G22">
            <v>26678582</v>
          </cell>
          <cell r="H22">
            <v>22712745</v>
          </cell>
          <cell r="I22">
            <v>55837064</v>
          </cell>
          <cell r="J22">
            <v>2154065</v>
          </cell>
          <cell r="K22">
            <v>30889110</v>
          </cell>
          <cell r="L22">
            <v>22793889</v>
          </cell>
          <cell r="M22">
            <v>1659</v>
          </cell>
          <cell r="N22">
            <v>1391</v>
          </cell>
          <cell r="O22">
            <v>1329</v>
          </cell>
          <cell r="P22">
            <v>822</v>
          </cell>
          <cell r="Q22">
            <v>242</v>
          </cell>
          <cell r="R22">
            <v>228</v>
          </cell>
          <cell r="S22">
            <v>16947878</v>
          </cell>
          <cell r="T22">
            <v>2996436</v>
          </cell>
          <cell r="U22">
            <v>6998926</v>
          </cell>
          <cell r="V22">
            <v>4384891</v>
          </cell>
          <cell r="W22">
            <v>2074772</v>
          </cell>
          <cell r="X22">
            <v>492853</v>
          </cell>
          <cell r="Y22">
            <v>5539</v>
          </cell>
          <cell r="Z22">
            <v>5508</v>
          </cell>
          <cell r="AA22">
            <v>5180</v>
          </cell>
          <cell r="AB22">
            <v>3028</v>
          </cell>
          <cell r="AC22">
            <v>1295</v>
          </cell>
          <cell r="AD22">
            <v>744</v>
          </cell>
          <cell r="AG22">
            <v>42644645</v>
          </cell>
          <cell r="AH22">
            <v>1100592</v>
          </cell>
          <cell r="AI22">
            <v>5543877</v>
          </cell>
          <cell r="AJ22">
            <v>11295511</v>
          </cell>
          <cell r="AK22">
            <v>5751634</v>
          </cell>
          <cell r="AL22">
            <v>170</v>
          </cell>
          <cell r="AM22">
            <v>283</v>
          </cell>
          <cell r="AN22">
            <v>114</v>
          </cell>
          <cell r="AO22">
            <v>322</v>
          </cell>
          <cell r="AP22">
            <v>5424</v>
          </cell>
          <cell r="AQ22">
            <v>5424</v>
          </cell>
          <cell r="AR22">
            <v>213467114</v>
          </cell>
          <cell r="AS22">
            <v>29663629</v>
          </cell>
          <cell r="AT22">
            <v>1026</v>
          </cell>
          <cell r="DH22">
            <v>31204904</v>
          </cell>
          <cell r="DI22">
            <v>11439741</v>
          </cell>
          <cell r="DJ22">
            <v>27656268</v>
          </cell>
          <cell r="DK22">
            <v>2007361</v>
          </cell>
          <cell r="DL22">
            <v>220352712</v>
          </cell>
          <cell r="DM22">
            <v>190689083</v>
          </cell>
          <cell r="DN22">
            <v>6885598</v>
          </cell>
          <cell r="DO22">
            <v>22778031</v>
          </cell>
          <cell r="DP22">
            <v>4878237</v>
          </cell>
          <cell r="DR22">
            <v>27656268</v>
          </cell>
        </row>
        <row r="23">
          <cell r="A23">
            <v>40756</v>
          </cell>
          <cell r="B23">
            <v>5565</v>
          </cell>
          <cell r="C23">
            <v>10282</v>
          </cell>
          <cell r="E23">
            <v>195241000</v>
          </cell>
          <cell r="F23">
            <v>62116819</v>
          </cell>
          <cell r="G23">
            <v>26678582</v>
          </cell>
          <cell r="H23">
            <v>22712745</v>
          </cell>
          <cell r="I23">
            <v>55837064</v>
          </cell>
          <cell r="J23">
            <v>2154065</v>
          </cell>
          <cell r="K23">
            <v>30889110</v>
          </cell>
          <cell r="L23">
            <v>22793889</v>
          </cell>
          <cell r="M23">
            <v>1614</v>
          </cell>
          <cell r="N23">
            <v>1377</v>
          </cell>
          <cell r="O23">
            <v>1298</v>
          </cell>
          <cell r="P23">
            <v>810</v>
          </cell>
          <cell r="Q23">
            <v>247</v>
          </cell>
          <cell r="R23">
            <v>230</v>
          </cell>
          <cell r="S23">
            <v>17188099</v>
          </cell>
          <cell r="T23">
            <v>3125008</v>
          </cell>
          <cell r="U23">
            <v>7123757</v>
          </cell>
          <cell r="V23">
            <v>4466562</v>
          </cell>
          <cell r="W23">
            <v>2202529</v>
          </cell>
          <cell r="X23">
            <v>270243</v>
          </cell>
          <cell r="Y23">
            <v>5541</v>
          </cell>
          <cell r="Z23">
            <v>5511</v>
          </cell>
          <cell r="AA23">
            <v>5273</v>
          </cell>
          <cell r="AB23">
            <v>3066</v>
          </cell>
          <cell r="AC23">
            <v>1354</v>
          </cell>
          <cell r="AD23">
            <v>774</v>
          </cell>
          <cell r="AG23">
            <v>42844205</v>
          </cell>
          <cell r="AH23">
            <v>1086334</v>
          </cell>
          <cell r="AI23">
            <v>5592908</v>
          </cell>
          <cell r="AJ23">
            <v>11630108</v>
          </cell>
          <cell r="AK23">
            <v>6037200</v>
          </cell>
          <cell r="AL23">
            <v>175</v>
          </cell>
          <cell r="AM23">
            <v>300</v>
          </cell>
          <cell r="AN23">
            <v>125</v>
          </cell>
          <cell r="AO23">
            <v>325</v>
          </cell>
          <cell r="AP23">
            <v>5430</v>
          </cell>
          <cell r="AQ23">
            <v>5430</v>
          </cell>
          <cell r="AR23">
            <v>216985735</v>
          </cell>
          <cell r="AS23">
            <v>31851811</v>
          </cell>
          <cell r="AT23">
            <v>1035</v>
          </cell>
          <cell r="DH23">
            <v>31056355</v>
          </cell>
          <cell r="DI23">
            <v>11787850</v>
          </cell>
          <cell r="DJ23">
            <v>29793470</v>
          </cell>
          <cell r="DK23">
            <v>2058341</v>
          </cell>
          <cell r="DL23">
            <v>224022137</v>
          </cell>
          <cell r="DM23">
            <v>192170326</v>
          </cell>
          <cell r="DN23">
            <v>7036402</v>
          </cell>
          <cell r="DO23">
            <v>24815409</v>
          </cell>
          <cell r="DP23">
            <v>4978061</v>
          </cell>
          <cell r="DR23">
            <v>29793470</v>
          </cell>
        </row>
        <row r="24">
          <cell r="A24">
            <v>40787</v>
          </cell>
          <cell r="B24">
            <v>5565</v>
          </cell>
          <cell r="C24">
            <v>10282</v>
          </cell>
          <cell r="E24">
            <v>195241000</v>
          </cell>
          <cell r="F24">
            <v>62116819</v>
          </cell>
          <cell r="G24">
            <v>26678582</v>
          </cell>
          <cell r="H24">
            <v>22712745</v>
          </cell>
          <cell r="I24">
            <v>55837064</v>
          </cell>
          <cell r="J24">
            <v>2154065</v>
          </cell>
          <cell r="K24">
            <v>30889110</v>
          </cell>
          <cell r="L24">
            <v>22793889</v>
          </cell>
          <cell r="M24">
            <v>1640</v>
          </cell>
          <cell r="N24">
            <v>1378</v>
          </cell>
          <cell r="O24">
            <v>1342</v>
          </cell>
          <cell r="P24">
            <v>843</v>
          </cell>
          <cell r="Q24">
            <v>259</v>
          </cell>
          <cell r="R24">
            <v>237</v>
          </cell>
          <cell r="S24">
            <v>17458862</v>
          </cell>
          <cell r="T24">
            <v>3029302</v>
          </cell>
          <cell r="U24">
            <v>7178562</v>
          </cell>
          <cell r="V24">
            <v>4573180</v>
          </cell>
          <cell r="W24">
            <v>2405871</v>
          </cell>
          <cell r="X24">
            <v>271947</v>
          </cell>
          <cell r="Y24">
            <v>5539</v>
          </cell>
          <cell r="Z24">
            <v>5507</v>
          </cell>
          <cell r="AA24">
            <v>5318</v>
          </cell>
          <cell r="AB24">
            <v>3074</v>
          </cell>
          <cell r="AC24">
            <v>1387</v>
          </cell>
          <cell r="AD24">
            <v>780</v>
          </cell>
          <cell r="AF24">
            <v>229</v>
          </cell>
          <cell r="AG24">
            <v>42753419</v>
          </cell>
          <cell r="AH24">
            <v>1069897</v>
          </cell>
          <cell r="AI24">
            <v>5614657</v>
          </cell>
          <cell r="AJ24">
            <v>11888627</v>
          </cell>
          <cell r="AK24">
            <v>6273970</v>
          </cell>
          <cell r="AL24">
            <v>174</v>
          </cell>
          <cell r="AM24">
            <v>298</v>
          </cell>
          <cell r="AN24">
            <v>124</v>
          </cell>
          <cell r="AO24">
            <v>322</v>
          </cell>
          <cell r="AP24">
            <v>5433</v>
          </cell>
          <cell r="AQ24">
            <v>5433</v>
          </cell>
          <cell r="AR24">
            <v>220100599</v>
          </cell>
          <cell r="AS24">
            <v>34488185</v>
          </cell>
          <cell r="AT24">
            <v>1914</v>
          </cell>
          <cell r="DH24">
            <v>30955245</v>
          </cell>
          <cell r="DI24">
            <v>11798174</v>
          </cell>
          <cell r="DJ24">
            <v>32313050</v>
          </cell>
          <cell r="DK24">
            <v>2175135</v>
          </cell>
          <cell r="DL24">
            <v>227352069</v>
          </cell>
          <cell r="DM24">
            <v>192863884</v>
          </cell>
          <cell r="DN24">
            <v>7251470</v>
          </cell>
          <cell r="DO24">
            <v>27236715</v>
          </cell>
          <cell r="DP24">
            <v>5076335</v>
          </cell>
          <cell r="DR24">
            <v>32313050</v>
          </cell>
        </row>
        <row r="25">
          <cell r="A25">
            <v>40817</v>
          </cell>
          <cell r="B25">
            <v>5565</v>
          </cell>
          <cell r="C25">
            <v>10282</v>
          </cell>
          <cell r="E25">
            <v>195241000</v>
          </cell>
          <cell r="F25">
            <v>62116819</v>
          </cell>
          <cell r="G25">
            <v>26678582</v>
          </cell>
          <cell r="H25">
            <v>22712745</v>
          </cell>
          <cell r="I25">
            <v>55837064</v>
          </cell>
          <cell r="J25">
            <v>2154065</v>
          </cell>
          <cell r="K25">
            <v>30889110</v>
          </cell>
          <cell r="L25">
            <v>22793889</v>
          </cell>
          <cell r="M25">
            <v>1709</v>
          </cell>
          <cell r="N25">
            <v>1436</v>
          </cell>
          <cell r="O25">
            <v>1360</v>
          </cell>
          <cell r="P25">
            <v>867</v>
          </cell>
          <cell r="Q25">
            <v>258</v>
          </cell>
          <cell r="R25">
            <v>242</v>
          </cell>
          <cell r="S25">
            <v>17820663</v>
          </cell>
          <cell r="T25">
            <v>3153778</v>
          </cell>
          <cell r="U25">
            <v>7332072</v>
          </cell>
          <cell r="V25">
            <v>4630744</v>
          </cell>
          <cell r="W25">
            <v>2428573</v>
          </cell>
          <cell r="X25">
            <v>275496</v>
          </cell>
          <cell r="Y25">
            <v>5543</v>
          </cell>
          <cell r="Z25">
            <v>5513</v>
          </cell>
          <cell r="AA25">
            <v>5356</v>
          </cell>
          <cell r="AB25">
            <v>3131</v>
          </cell>
          <cell r="AC25">
            <v>1402</v>
          </cell>
          <cell r="AD25">
            <v>792</v>
          </cell>
          <cell r="AF25">
            <v>229</v>
          </cell>
          <cell r="AG25">
            <v>42797497</v>
          </cell>
          <cell r="AH25">
            <v>1047443</v>
          </cell>
          <cell r="AI25">
            <v>5662894</v>
          </cell>
          <cell r="AJ25">
            <v>12166698</v>
          </cell>
          <cell r="AK25">
            <v>6503804</v>
          </cell>
          <cell r="AL25">
            <v>173</v>
          </cell>
          <cell r="AM25">
            <v>310</v>
          </cell>
          <cell r="AN25">
            <v>137</v>
          </cell>
          <cell r="AO25">
            <v>251</v>
          </cell>
          <cell r="AP25">
            <v>5440</v>
          </cell>
          <cell r="AQ25">
            <v>5440</v>
          </cell>
          <cell r="AR25">
            <v>224194005</v>
          </cell>
          <cell r="AS25">
            <v>37617267</v>
          </cell>
          <cell r="AT25">
            <v>2004</v>
          </cell>
          <cell r="DH25">
            <v>30888377</v>
          </cell>
          <cell r="DI25">
            <v>11909120</v>
          </cell>
          <cell r="DJ25">
            <v>35342597</v>
          </cell>
          <cell r="DK25">
            <v>2274670</v>
          </cell>
          <cell r="DL25">
            <v>231633520</v>
          </cell>
          <cell r="DM25">
            <v>194016253</v>
          </cell>
          <cell r="DN25">
            <v>7439515</v>
          </cell>
          <cell r="DO25">
            <v>30177752</v>
          </cell>
          <cell r="DP25">
            <v>5164845</v>
          </cell>
          <cell r="DR25">
            <v>35342597</v>
          </cell>
        </row>
        <row r="26">
          <cell r="A26">
            <v>40848</v>
          </cell>
          <cell r="B26">
            <v>5565</v>
          </cell>
          <cell r="C26">
            <v>10282</v>
          </cell>
          <cell r="E26">
            <v>195241000</v>
          </cell>
          <cell r="F26">
            <v>62116819</v>
          </cell>
          <cell r="G26">
            <v>26678582</v>
          </cell>
          <cell r="H26">
            <v>22712745</v>
          </cell>
          <cell r="I26">
            <v>55837064</v>
          </cell>
          <cell r="J26">
            <v>2154065</v>
          </cell>
          <cell r="K26">
            <v>30889110</v>
          </cell>
          <cell r="L26">
            <v>22793889</v>
          </cell>
          <cell r="M26">
            <v>1699</v>
          </cell>
          <cell r="N26">
            <v>1436</v>
          </cell>
          <cell r="O26">
            <v>1358</v>
          </cell>
          <cell r="P26">
            <v>860</v>
          </cell>
          <cell r="Q26">
            <v>259</v>
          </cell>
          <cell r="R26">
            <v>243</v>
          </cell>
          <cell r="S26">
            <v>17924308</v>
          </cell>
          <cell r="T26">
            <v>3211854</v>
          </cell>
          <cell r="U26">
            <v>9508200</v>
          </cell>
          <cell r="V26">
            <v>4186189</v>
          </cell>
          <cell r="W26">
            <v>738797</v>
          </cell>
          <cell r="X26">
            <v>279268</v>
          </cell>
          <cell r="Y26">
            <v>5555</v>
          </cell>
          <cell r="Z26">
            <v>5527</v>
          </cell>
          <cell r="AA26">
            <v>5395</v>
          </cell>
          <cell r="AB26">
            <v>3139</v>
          </cell>
          <cell r="AC26">
            <v>1493</v>
          </cell>
          <cell r="AD26">
            <v>809</v>
          </cell>
          <cell r="AF26">
            <v>229</v>
          </cell>
          <cell r="AG26">
            <v>42969236</v>
          </cell>
          <cell r="AH26">
            <v>1029234</v>
          </cell>
          <cell r="AI26">
            <v>5709120</v>
          </cell>
          <cell r="AJ26">
            <v>12442295</v>
          </cell>
          <cell r="AK26">
            <v>6733175</v>
          </cell>
          <cell r="AL26">
            <v>175</v>
          </cell>
          <cell r="AM26">
            <v>313</v>
          </cell>
          <cell r="AN26">
            <v>138</v>
          </cell>
          <cell r="AO26">
            <v>251</v>
          </cell>
          <cell r="AP26">
            <v>5444</v>
          </cell>
          <cell r="AQ26">
            <v>5444</v>
          </cell>
          <cell r="AR26">
            <v>228404195</v>
          </cell>
          <cell r="AS26">
            <v>38830304</v>
          </cell>
          <cell r="AT26">
            <v>2068</v>
          </cell>
          <cell r="DH26">
            <v>30787484</v>
          </cell>
          <cell r="DI26">
            <v>12181752</v>
          </cell>
          <cell r="DJ26">
            <v>36381488</v>
          </cell>
          <cell r="DK26">
            <v>2448816</v>
          </cell>
          <cell r="DL26">
            <v>236083615</v>
          </cell>
          <cell r="DM26">
            <v>197253311</v>
          </cell>
          <cell r="DN26">
            <v>7679420</v>
          </cell>
          <cell r="DO26">
            <v>31150884</v>
          </cell>
          <cell r="DP26">
            <v>5230604</v>
          </cell>
          <cell r="DR26">
            <v>36381488</v>
          </cell>
        </row>
        <row r="27">
          <cell r="A27">
            <v>40878</v>
          </cell>
          <cell r="B27">
            <v>5565</v>
          </cell>
          <cell r="C27">
            <v>10282</v>
          </cell>
          <cell r="E27">
            <v>195241000</v>
          </cell>
          <cell r="F27">
            <v>62116819</v>
          </cell>
          <cell r="G27">
            <v>26678582</v>
          </cell>
          <cell r="H27">
            <v>22712745</v>
          </cell>
          <cell r="I27">
            <v>55837064</v>
          </cell>
          <cell r="J27">
            <v>2154065</v>
          </cell>
          <cell r="K27">
            <v>30889110</v>
          </cell>
          <cell r="L27">
            <v>22793889</v>
          </cell>
          <cell r="M27">
            <v>1763</v>
          </cell>
          <cell r="N27">
            <v>1461</v>
          </cell>
          <cell r="O27">
            <v>1390</v>
          </cell>
          <cell r="P27">
            <v>916</v>
          </cell>
          <cell r="Q27">
            <v>264</v>
          </cell>
          <cell r="R27">
            <v>238</v>
          </cell>
          <cell r="S27">
            <v>18144898</v>
          </cell>
          <cell r="T27">
            <v>3192960</v>
          </cell>
          <cell r="U27">
            <v>9555588</v>
          </cell>
          <cell r="V27">
            <v>4315201</v>
          </cell>
          <cell r="W27">
            <v>808300</v>
          </cell>
          <cell r="X27">
            <v>272849</v>
          </cell>
          <cell r="Y27">
            <v>5555</v>
          </cell>
          <cell r="Z27">
            <v>5528</v>
          </cell>
          <cell r="AA27">
            <v>5408</v>
          </cell>
          <cell r="AB27">
            <v>3200</v>
          </cell>
          <cell r="AC27">
            <v>1533</v>
          </cell>
          <cell r="AD27">
            <v>760</v>
          </cell>
          <cell r="AF27">
            <v>621</v>
          </cell>
          <cell r="AG27">
            <v>43025910</v>
          </cell>
          <cell r="AH27">
            <v>1012124</v>
          </cell>
          <cell r="AI27">
            <v>5759208</v>
          </cell>
          <cell r="AJ27">
            <v>12744025</v>
          </cell>
          <cell r="AK27">
            <v>6984817</v>
          </cell>
          <cell r="AL27">
            <v>177</v>
          </cell>
          <cell r="AM27">
            <v>315</v>
          </cell>
          <cell r="AN27">
            <v>138</v>
          </cell>
          <cell r="AO27">
            <v>255</v>
          </cell>
          <cell r="AP27">
            <v>5445</v>
          </cell>
          <cell r="AQ27">
            <v>5445</v>
          </cell>
          <cell r="AR27">
            <v>234357507</v>
          </cell>
          <cell r="AS27">
            <v>41114405</v>
          </cell>
          <cell r="AT27">
            <v>2190</v>
          </cell>
          <cell r="DH27">
            <v>30665346</v>
          </cell>
          <cell r="DI27">
            <v>12360564</v>
          </cell>
          <cell r="DJ27">
            <v>38614627</v>
          </cell>
          <cell r="DK27">
            <v>2499778</v>
          </cell>
          <cell r="DL27">
            <v>242231503</v>
          </cell>
          <cell r="DM27">
            <v>201117098</v>
          </cell>
          <cell r="DN27">
            <v>7873996</v>
          </cell>
          <cell r="DO27">
            <v>33240409</v>
          </cell>
          <cell r="DP27">
            <v>5374218</v>
          </cell>
          <cell r="DR27">
            <v>38614627</v>
          </cell>
        </row>
        <row r="28">
          <cell r="A28">
            <v>40910</v>
          </cell>
          <cell r="B28">
            <v>5565</v>
          </cell>
          <cell r="C28">
            <v>10282</v>
          </cell>
          <cell r="E28">
            <v>196879000</v>
          </cell>
          <cell r="F28">
            <v>63768289</v>
          </cell>
          <cell r="G28">
            <v>29582860</v>
          </cell>
          <cell r="H28">
            <v>25714370</v>
          </cell>
          <cell r="I28">
            <v>58175734</v>
          </cell>
          <cell r="J28">
            <v>1886520</v>
          </cell>
          <cell r="K28">
            <v>32755932</v>
          </cell>
          <cell r="L28">
            <v>23533282</v>
          </cell>
          <cell r="M28">
            <v>1797</v>
          </cell>
          <cell r="N28">
            <v>1510</v>
          </cell>
          <cell r="O28">
            <v>1463</v>
          </cell>
          <cell r="P28">
            <v>947</v>
          </cell>
          <cell r="Q28">
            <v>280</v>
          </cell>
          <cell r="R28">
            <v>253</v>
          </cell>
          <cell r="S28">
            <v>17852303</v>
          </cell>
          <cell r="T28">
            <v>2676576</v>
          </cell>
          <cell r="U28">
            <v>9576917</v>
          </cell>
          <cell r="V28">
            <v>4449734</v>
          </cell>
          <cell r="W28">
            <v>870027</v>
          </cell>
          <cell r="X28">
            <v>279049</v>
          </cell>
          <cell r="Y28">
            <v>5543</v>
          </cell>
          <cell r="Z28">
            <v>5454</v>
          </cell>
          <cell r="AA28">
            <v>5418</v>
          </cell>
          <cell r="AB28">
            <v>3230</v>
          </cell>
          <cell r="AC28">
            <v>1558</v>
          </cell>
          <cell r="AD28">
            <v>770</v>
          </cell>
          <cell r="AF28">
            <v>621</v>
          </cell>
          <cell r="AG28">
            <v>42993186</v>
          </cell>
          <cell r="AH28">
            <v>997174</v>
          </cell>
          <cell r="AI28">
            <v>5809611</v>
          </cell>
          <cell r="AJ28">
            <v>13053834</v>
          </cell>
          <cell r="AK28">
            <v>7244223</v>
          </cell>
          <cell r="AL28">
            <v>178</v>
          </cell>
          <cell r="AM28">
            <v>306</v>
          </cell>
          <cell r="AN28">
            <v>131</v>
          </cell>
          <cell r="AO28">
            <v>251</v>
          </cell>
          <cell r="AP28">
            <v>5536</v>
          </cell>
          <cell r="AQ28">
            <v>5536</v>
          </cell>
          <cell r="AR28">
            <v>237062860</v>
          </cell>
          <cell r="AS28">
            <v>45102678</v>
          </cell>
          <cell r="AT28">
            <v>2247</v>
          </cell>
          <cell r="DH28">
            <v>30574948</v>
          </cell>
          <cell r="DI28">
            <v>12418238</v>
          </cell>
          <cell r="DJ28">
            <v>42545968</v>
          </cell>
          <cell r="DK28">
            <v>2556710</v>
          </cell>
          <cell r="DL28">
            <v>245179040</v>
          </cell>
          <cell r="DM28">
            <v>200076362</v>
          </cell>
          <cell r="DN28">
            <v>8116180</v>
          </cell>
          <cell r="DO28">
            <v>36986498</v>
          </cell>
          <cell r="DP28">
            <v>5559470</v>
          </cell>
          <cell r="DR28">
            <v>42545968</v>
          </cell>
        </row>
        <row r="29">
          <cell r="A29">
            <v>40941</v>
          </cell>
          <cell r="B29">
            <v>5565</v>
          </cell>
          <cell r="C29">
            <v>10282</v>
          </cell>
          <cell r="E29">
            <v>196879000</v>
          </cell>
          <cell r="F29">
            <v>63768289</v>
          </cell>
          <cell r="G29">
            <v>29582860</v>
          </cell>
          <cell r="H29">
            <v>25714370</v>
          </cell>
          <cell r="I29">
            <v>58175734</v>
          </cell>
          <cell r="J29">
            <v>1886520</v>
          </cell>
          <cell r="K29">
            <v>32755932</v>
          </cell>
          <cell r="L29">
            <v>23533282</v>
          </cell>
          <cell r="M29">
            <v>1737</v>
          </cell>
          <cell r="N29">
            <v>1458</v>
          </cell>
          <cell r="O29">
            <v>1421</v>
          </cell>
          <cell r="P29">
            <v>916</v>
          </cell>
          <cell r="Q29">
            <v>275</v>
          </cell>
          <cell r="R29">
            <v>248</v>
          </cell>
          <cell r="S29">
            <v>17971060</v>
          </cell>
          <cell r="T29">
            <v>2545140</v>
          </cell>
          <cell r="U29">
            <v>9627219</v>
          </cell>
          <cell r="V29">
            <v>4596142</v>
          </cell>
          <cell r="W29">
            <v>914450</v>
          </cell>
          <cell r="X29">
            <v>288109</v>
          </cell>
          <cell r="Y29">
            <v>5547</v>
          </cell>
          <cell r="Z29">
            <v>5443</v>
          </cell>
          <cell r="AA29">
            <v>5427</v>
          </cell>
          <cell r="AB29">
            <v>3251</v>
          </cell>
          <cell r="AC29">
            <v>1576</v>
          </cell>
          <cell r="AD29">
            <v>772</v>
          </cell>
          <cell r="AF29">
            <v>621</v>
          </cell>
          <cell r="AG29">
            <v>43159071</v>
          </cell>
          <cell r="AH29">
            <v>988825</v>
          </cell>
          <cell r="AI29">
            <v>5866909</v>
          </cell>
          <cell r="AJ29">
            <v>13319510</v>
          </cell>
          <cell r="AK29">
            <v>7452601</v>
          </cell>
          <cell r="AL29">
            <v>179</v>
          </cell>
          <cell r="AM29">
            <v>308</v>
          </cell>
          <cell r="AN29">
            <v>131</v>
          </cell>
          <cell r="AO29">
            <v>252</v>
          </cell>
          <cell r="AP29">
            <v>5541</v>
          </cell>
          <cell r="AQ29">
            <v>5541</v>
          </cell>
          <cell r="AR29">
            <v>239358955</v>
          </cell>
          <cell r="AS29">
            <v>47187489</v>
          </cell>
          <cell r="AT29">
            <v>2249</v>
          </cell>
          <cell r="AV29">
            <v>9404</v>
          </cell>
          <cell r="AW29">
            <v>12372</v>
          </cell>
          <cell r="AX29">
            <v>0</v>
          </cell>
          <cell r="AY29">
            <v>280</v>
          </cell>
          <cell r="AZ29">
            <v>2669</v>
          </cell>
          <cell r="BA29">
            <v>328</v>
          </cell>
          <cell r="BB29">
            <v>1531</v>
          </cell>
          <cell r="BC29">
            <v>1859</v>
          </cell>
          <cell r="BD29">
            <v>464</v>
          </cell>
          <cell r="BE29">
            <v>163</v>
          </cell>
          <cell r="BF29">
            <v>176</v>
          </cell>
          <cell r="BG29">
            <v>339</v>
          </cell>
          <cell r="BH29">
            <v>311</v>
          </cell>
          <cell r="BI29">
            <v>11</v>
          </cell>
          <cell r="BJ29">
            <v>274</v>
          </cell>
          <cell r="BK29">
            <v>285</v>
          </cell>
          <cell r="BL29">
            <v>203</v>
          </cell>
          <cell r="BM29">
            <v>44</v>
          </cell>
          <cell r="BN29">
            <v>86</v>
          </cell>
          <cell r="BO29">
            <v>130</v>
          </cell>
          <cell r="BP29">
            <v>124</v>
          </cell>
          <cell r="BQ29">
            <v>0</v>
          </cell>
          <cell r="BR29">
            <v>250</v>
          </cell>
          <cell r="BS29">
            <v>66</v>
          </cell>
          <cell r="BT29">
            <v>52</v>
          </cell>
          <cell r="BU29">
            <v>118</v>
          </cell>
          <cell r="BX29">
            <v>4421</v>
          </cell>
          <cell r="BY29">
            <v>327</v>
          </cell>
          <cell r="BZ29">
            <v>3487</v>
          </cell>
          <cell r="CA29">
            <v>3814</v>
          </cell>
          <cell r="CB29">
            <v>5945</v>
          </cell>
          <cell r="CC29">
            <v>3005</v>
          </cell>
          <cell r="CD29">
            <v>4566</v>
          </cell>
          <cell r="CE29">
            <v>3199</v>
          </cell>
          <cell r="CF29">
            <v>6204</v>
          </cell>
          <cell r="CQ29">
            <v>718</v>
          </cell>
          <cell r="CR29">
            <v>658</v>
          </cell>
          <cell r="DH29">
            <v>30513038</v>
          </cell>
          <cell r="DI29">
            <v>12646033</v>
          </cell>
          <cell r="DJ29">
            <v>44556650</v>
          </cell>
          <cell r="DK29">
            <v>2630839</v>
          </cell>
          <cell r="DL29">
            <v>247618048</v>
          </cell>
          <cell r="DM29">
            <v>200430559</v>
          </cell>
          <cell r="DN29">
            <v>8259093</v>
          </cell>
          <cell r="DO29">
            <v>38928396</v>
          </cell>
          <cell r="DP29">
            <v>5628254</v>
          </cell>
          <cell r="DR29">
            <v>44556650</v>
          </cell>
        </row>
        <row r="30">
          <cell r="A30">
            <v>40969</v>
          </cell>
          <cell r="B30">
            <v>5565</v>
          </cell>
          <cell r="C30">
            <v>10282</v>
          </cell>
          <cell r="E30">
            <v>196879000</v>
          </cell>
          <cell r="F30">
            <v>63768289</v>
          </cell>
          <cell r="G30">
            <v>29582860</v>
          </cell>
          <cell r="H30">
            <v>25714370</v>
          </cell>
          <cell r="I30">
            <v>58175734</v>
          </cell>
          <cell r="J30">
            <v>1886520</v>
          </cell>
          <cell r="K30">
            <v>32755932</v>
          </cell>
          <cell r="L30">
            <v>23533282</v>
          </cell>
          <cell r="M30">
            <v>1726</v>
          </cell>
          <cell r="N30">
            <v>1448</v>
          </cell>
          <cell r="O30">
            <v>1416</v>
          </cell>
          <cell r="P30">
            <v>879</v>
          </cell>
          <cell r="Q30">
            <v>280</v>
          </cell>
          <cell r="R30">
            <v>217</v>
          </cell>
          <cell r="S30">
            <v>18258676</v>
          </cell>
          <cell r="T30">
            <v>2492501</v>
          </cell>
          <cell r="U30">
            <v>9737395</v>
          </cell>
          <cell r="V30">
            <v>4773809</v>
          </cell>
          <cell r="W30">
            <v>957519</v>
          </cell>
          <cell r="X30">
            <v>297452</v>
          </cell>
          <cell r="Y30">
            <v>5547</v>
          </cell>
          <cell r="Z30">
            <v>5433</v>
          </cell>
          <cell r="AA30">
            <v>5440</v>
          </cell>
          <cell r="AB30">
            <v>3229</v>
          </cell>
          <cell r="AC30">
            <v>1613</v>
          </cell>
          <cell r="AD30">
            <v>539</v>
          </cell>
          <cell r="AF30">
            <v>621</v>
          </cell>
          <cell r="AG30">
            <v>43277572</v>
          </cell>
          <cell r="AH30">
            <v>980902</v>
          </cell>
          <cell r="AI30">
            <v>5936527</v>
          </cell>
          <cell r="AJ30">
            <v>13675407</v>
          </cell>
          <cell r="AK30">
            <v>7738880</v>
          </cell>
          <cell r="AL30">
            <v>179</v>
          </cell>
          <cell r="AM30">
            <v>306</v>
          </cell>
          <cell r="AN30">
            <v>131</v>
          </cell>
          <cell r="AO30">
            <v>251</v>
          </cell>
          <cell r="AP30">
            <v>5545</v>
          </cell>
          <cell r="AQ30">
            <v>5545</v>
          </cell>
          <cell r="AR30">
            <v>242340628</v>
          </cell>
          <cell r="AS30">
            <v>51957387</v>
          </cell>
          <cell r="AT30">
            <v>2251</v>
          </cell>
          <cell r="AV30">
            <v>9412</v>
          </cell>
          <cell r="AW30">
            <v>12372</v>
          </cell>
          <cell r="AX30">
            <v>0</v>
          </cell>
          <cell r="AY30">
            <v>280</v>
          </cell>
          <cell r="AZ30">
            <v>2669</v>
          </cell>
          <cell r="BA30">
            <v>329</v>
          </cell>
          <cell r="BB30">
            <v>1534</v>
          </cell>
          <cell r="BC30">
            <v>1863</v>
          </cell>
          <cell r="BD30">
            <v>464</v>
          </cell>
          <cell r="BE30">
            <v>164</v>
          </cell>
          <cell r="BF30">
            <v>176</v>
          </cell>
          <cell r="BG30">
            <v>340</v>
          </cell>
          <cell r="BH30">
            <v>311</v>
          </cell>
          <cell r="BI30">
            <v>12</v>
          </cell>
          <cell r="BJ30">
            <v>274</v>
          </cell>
          <cell r="BK30">
            <v>286</v>
          </cell>
          <cell r="BL30">
            <v>203</v>
          </cell>
          <cell r="BM30">
            <v>44</v>
          </cell>
          <cell r="BN30">
            <v>88</v>
          </cell>
          <cell r="BO30">
            <v>132</v>
          </cell>
          <cell r="BP30">
            <v>286</v>
          </cell>
          <cell r="BQ30">
            <v>0</v>
          </cell>
          <cell r="BR30">
            <v>278</v>
          </cell>
          <cell r="BS30">
            <v>68</v>
          </cell>
          <cell r="BT30">
            <v>52</v>
          </cell>
          <cell r="BU30">
            <v>120</v>
          </cell>
          <cell r="BX30">
            <v>4448</v>
          </cell>
          <cell r="BY30">
            <v>301</v>
          </cell>
          <cell r="BZ30">
            <v>3516</v>
          </cell>
          <cell r="CA30">
            <v>3817</v>
          </cell>
          <cell r="CB30">
            <v>5945</v>
          </cell>
          <cell r="CC30">
            <v>3008</v>
          </cell>
          <cell r="CD30">
            <v>4565</v>
          </cell>
          <cell r="CE30">
            <v>3197</v>
          </cell>
          <cell r="CF30">
            <v>6205</v>
          </cell>
          <cell r="CG30">
            <v>66</v>
          </cell>
          <cell r="CH30">
            <v>0</v>
          </cell>
          <cell r="CI30">
            <v>66</v>
          </cell>
          <cell r="CJ30">
            <v>1785</v>
          </cell>
          <cell r="CK30">
            <v>56</v>
          </cell>
          <cell r="CL30">
            <v>1585</v>
          </cell>
          <cell r="CM30">
            <v>1641</v>
          </cell>
          <cell r="CN30">
            <v>74</v>
          </cell>
          <cell r="CO30">
            <v>0</v>
          </cell>
          <cell r="CP30">
            <v>72</v>
          </cell>
          <cell r="CQ30">
            <v>718</v>
          </cell>
          <cell r="CR30">
            <v>658</v>
          </cell>
          <cell r="DH30">
            <v>30437199</v>
          </cell>
          <cell r="DI30">
            <v>12840373</v>
          </cell>
          <cell r="DJ30">
            <v>49245604</v>
          </cell>
          <cell r="DK30">
            <v>2711783</v>
          </cell>
          <cell r="DL30">
            <v>250826371</v>
          </cell>
          <cell r="DM30">
            <v>198868984</v>
          </cell>
          <cell r="DN30">
            <v>8485743</v>
          </cell>
          <cell r="DO30">
            <v>43471644</v>
          </cell>
          <cell r="DP30">
            <v>5773960</v>
          </cell>
          <cell r="DR30">
            <v>49245604</v>
          </cell>
        </row>
        <row r="31">
          <cell r="A31">
            <v>41000</v>
          </cell>
          <cell r="B31">
            <v>5565</v>
          </cell>
          <cell r="C31">
            <v>10282</v>
          </cell>
          <cell r="E31">
            <v>196879000</v>
          </cell>
          <cell r="F31">
            <v>63768289</v>
          </cell>
          <cell r="G31">
            <v>29582860</v>
          </cell>
          <cell r="H31">
            <v>25714370</v>
          </cell>
          <cell r="I31">
            <v>58175734</v>
          </cell>
          <cell r="J31">
            <v>1886520</v>
          </cell>
          <cell r="K31">
            <v>32755932</v>
          </cell>
          <cell r="L31">
            <v>23533282</v>
          </cell>
          <cell r="M31">
            <v>1889</v>
          </cell>
          <cell r="N31">
            <v>1574</v>
          </cell>
          <cell r="O31">
            <v>1555</v>
          </cell>
          <cell r="P31">
            <v>1030</v>
          </cell>
          <cell r="Q31">
            <v>302</v>
          </cell>
          <cell r="R31">
            <v>249</v>
          </cell>
          <cell r="S31">
            <v>18735824</v>
          </cell>
          <cell r="T31">
            <v>2472640</v>
          </cell>
          <cell r="U31">
            <v>9920427</v>
          </cell>
          <cell r="V31">
            <v>5029264</v>
          </cell>
          <cell r="W31">
            <v>1000324</v>
          </cell>
          <cell r="X31">
            <v>313169</v>
          </cell>
          <cell r="Y31">
            <v>5550</v>
          </cell>
          <cell r="Z31">
            <v>5432</v>
          </cell>
          <cell r="AA31">
            <v>5457</v>
          </cell>
          <cell r="AB31">
            <v>3349</v>
          </cell>
          <cell r="AC31">
            <v>1665</v>
          </cell>
          <cell r="AD31">
            <v>926</v>
          </cell>
          <cell r="AF31">
            <v>621</v>
          </cell>
          <cell r="AG31">
            <v>43536590</v>
          </cell>
          <cell r="AH31">
            <v>973632</v>
          </cell>
          <cell r="AI31">
            <v>5985455</v>
          </cell>
          <cell r="AJ31">
            <v>13959159</v>
          </cell>
          <cell r="AK31">
            <v>7973704</v>
          </cell>
          <cell r="AL31">
            <v>179</v>
          </cell>
          <cell r="AM31">
            <v>310</v>
          </cell>
          <cell r="AN31">
            <v>131</v>
          </cell>
          <cell r="AO31">
            <v>251</v>
          </cell>
          <cell r="AP31">
            <v>5549</v>
          </cell>
          <cell r="AQ31">
            <v>5549</v>
          </cell>
          <cell r="AR31">
            <v>244422639</v>
          </cell>
          <cell r="AS31">
            <v>54273941</v>
          </cell>
          <cell r="AT31">
            <v>2261</v>
          </cell>
          <cell r="AV31">
            <v>9412</v>
          </cell>
          <cell r="AW31">
            <v>12372</v>
          </cell>
          <cell r="AX31">
            <v>0</v>
          </cell>
          <cell r="AY31">
            <v>280</v>
          </cell>
          <cell r="AZ31">
            <v>2665</v>
          </cell>
          <cell r="BA31">
            <v>331</v>
          </cell>
          <cell r="BB31">
            <v>1537</v>
          </cell>
          <cell r="BC31">
            <v>1868</v>
          </cell>
          <cell r="BD31">
            <v>464</v>
          </cell>
          <cell r="BE31">
            <v>166</v>
          </cell>
          <cell r="BF31">
            <v>176</v>
          </cell>
          <cell r="BG31">
            <v>342</v>
          </cell>
          <cell r="BH31">
            <v>311</v>
          </cell>
          <cell r="BI31">
            <v>10</v>
          </cell>
          <cell r="BJ31">
            <v>276</v>
          </cell>
          <cell r="BK31">
            <v>286</v>
          </cell>
          <cell r="BL31">
            <v>203</v>
          </cell>
          <cell r="BM31">
            <v>44</v>
          </cell>
          <cell r="BN31">
            <v>89</v>
          </cell>
          <cell r="BO31">
            <v>133</v>
          </cell>
          <cell r="BV31">
            <v>262</v>
          </cell>
          <cell r="BW31">
            <v>275</v>
          </cell>
          <cell r="BX31">
            <v>4449</v>
          </cell>
          <cell r="BY31">
            <v>301</v>
          </cell>
          <cell r="BZ31">
            <v>3515</v>
          </cell>
          <cell r="CA31">
            <v>3816</v>
          </cell>
          <cell r="CB31">
            <v>5942</v>
          </cell>
          <cell r="CC31">
            <v>3011</v>
          </cell>
          <cell r="CD31">
            <v>4566</v>
          </cell>
          <cell r="CE31">
            <v>3197</v>
          </cell>
          <cell r="CF31">
            <v>6208</v>
          </cell>
          <cell r="CG31">
            <v>66</v>
          </cell>
          <cell r="CH31">
            <v>0</v>
          </cell>
          <cell r="CI31">
            <v>66</v>
          </cell>
          <cell r="CJ31">
            <v>1785</v>
          </cell>
          <cell r="CK31">
            <v>55</v>
          </cell>
          <cell r="CL31">
            <v>1586</v>
          </cell>
          <cell r="CM31">
            <v>1641</v>
          </cell>
          <cell r="CN31">
            <v>74</v>
          </cell>
          <cell r="CO31">
            <v>0</v>
          </cell>
          <cell r="CP31">
            <v>72</v>
          </cell>
          <cell r="CQ31">
            <v>718</v>
          </cell>
          <cell r="CR31">
            <v>658</v>
          </cell>
          <cell r="DH31">
            <v>30382318</v>
          </cell>
          <cell r="DI31">
            <v>13154272</v>
          </cell>
          <cell r="DJ31">
            <v>45714436</v>
          </cell>
          <cell r="DL31">
            <v>252982144</v>
          </cell>
          <cell r="DM31">
            <v>198708203</v>
          </cell>
          <cell r="DN31">
            <v>8559505</v>
          </cell>
          <cell r="DO31">
            <v>45714436</v>
          </cell>
          <cell r="DR31">
            <v>45714436</v>
          </cell>
        </row>
        <row r="32">
          <cell r="A32">
            <v>41030</v>
          </cell>
          <cell r="B32">
            <v>5565</v>
          </cell>
          <cell r="C32">
            <v>10282</v>
          </cell>
          <cell r="E32">
            <v>196879000</v>
          </cell>
          <cell r="F32">
            <v>63768289</v>
          </cell>
          <cell r="G32">
            <v>29582860</v>
          </cell>
          <cell r="H32">
            <v>25714370</v>
          </cell>
          <cell r="I32">
            <v>58175734</v>
          </cell>
          <cell r="J32">
            <v>1886520</v>
          </cell>
          <cell r="K32">
            <v>32755932</v>
          </cell>
          <cell r="L32">
            <v>23533282</v>
          </cell>
          <cell r="M32">
            <v>1895</v>
          </cell>
          <cell r="N32">
            <v>1557</v>
          </cell>
          <cell r="O32">
            <v>1554</v>
          </cell>
          <cell r="P32">
            <v>1045</v>
          </cell>
          <cell r="Q32">
            <v>310</v>
          </cell>
          <cell r="R32">
            <v>255</v>
          </cell>
          <cell r="S32">
            <v>19003140</v>
          </cell>
          <cell r="T32">
            <v>2422110</v>
          </cell>
          <cell r="U32">
            <v>9986116</v>
          </cell>
          <cell r="V32">
            <v>5240518</v>
          </cell>
          <cell r="W32">
            <v>1045050</v>
          </cell>
          <cell r="X32">
            <v>309346</v>
          </cell>
          <cell r="Y32">
            <v>5549</v>
          </cell>
          <cell r="Z32">
            <v>5432</v>
          </cell>
          <cell r="AA32">
            <v>5459</v>
          </cell>
          <cell r="AB32">
            <v>3336</v>
          </cell>
          <cell r="AC32">
            <v>1650</v>
          </cell>
          <cell r="AD32">
            <v>799</v>
          </cell>
          <cell r="AF32">
            <v>621</v>
          </cell>
          <cell r="AG32">
            <v>43682799</v>
          </cell>
          <cell r="AH32">
            <v>967140</v>
          </cell>
          <cell r="AI32">
            <v>6047240</v>
          </cell>
          <cell r="AJ32">
            <v>14295565</v>
          </cell>
          <cell r="AK32">
            <v>8248325</v>
          </cell>
          <cell r="AL32">
            <v>179</v>
          </cell>
          <cell r="AM32">
            <v>311</v>
          </cell>
          <cell r="AN32">
            <v>133</v>
          </cell>
          <cell r="AO32">
            <v>251</v>
          </cell>
          <cell r="AP32">
            <v>5552</v>
          </cell>
          <cell r="AQ32">
            <v>5552</v>
          </cell>
          <cell r="AR32">
            <v>243726802</v>
          </cell>
          <cell r="AS32">
            <v>56390644</v>
          </cell>
          <cell r="AT32">
            <v>2283</v>
          </cell>
          <cell r="AV32">
            <v>9512</v>
          </cell>
          <cell r="AW32">
            <v>12403</v>
          </cell>
          <cell r="AX32">
            <v>0</v>
          </cell>
          <cell r="AY32">
            <v>280</v>
          </cell>
          <cell r="AZ32">
            <v>2671</v>
          </cell>
          <cell r="BA32">
            <v>336</v>
          </cell>
          <cell r="BB32">
            <v>1537</v>
          </cell>
          <cell r="BC32">
            <v>1873</v>
          </cell>
          <cell r="BD32">
            <v>465</v>
          </cell>
          <cell r="BE32">
            <v>165</v>
          </cell>
          <cell r="BF32">
            <v>178</v>
          </cell>
          <cell r="BG32">
            <v>343</v>
          </cell>
          <cell r="BH32">
            <v>311</v>
          </cell>
          <cell r="BI32">
            <v>12</v>
          </cell>
          <cell r="BJ32">
            <v>276</v>
          </cell>
          <cell r="BK32">
            <v>288</v>
          </cell>
          <cell r="BL32">
            <v>203</v>
          </cell>
          <cell r="BM32">
            <v>44</v>
          </cell>
          <cell r="BN32">
            <v>89</v>
          </cell>
          <cell r="BO32">
            <v>133</v>
          </cell>
          <cell r="BV32">
            <v>393</v>
          </cell>
          <cell r="BW32">
            <v>281</v>
          </cell>
          <cell r="BX32">
            <v>4456</v>
          </cell>
          <cell r="BY32">
            <v>312</v>
          </cell>
          <cell r="BZ32">
            <v>3656</v>
          </cell>
          <cell r="CA32">
            <v>3968</v>
          </cell>
          <cell r="CB32">
            <v>5942</v>
          </cell>
          <cell r="CC32">
            <v>3013</v>
          </cell>
          <cell r="CD32">
            <v>4554</v>
          </cell>
          <cell r="CE32">
            <v>3187</v>
          </cell>
          <cell r="CF32">
            <v>6200</v>
          </cell>
          <cell r="CG32">
            <v>66</v>
          </cell>
          <cell r="CH32">
            <v>0</v>
          </cell>
          <cell r="CI32">
            <v>66</v>
          </cell>
          <cell r="CJ32">
            <v>1785</v>
          </cell>
          <cell r="CK32">
            <v>55</v>
          </cell>
          <cell r="CL32">
            <v>1586</v>
          </cell>
          <cell r="CM32">
            <v>1641</v>
          </cell>
          <cell r="CN32">
            <v>74</v>
          </cell>
          <cell r="CO32">
            <v>0</v>
          </cell>
          <cell r="CP32">
            <v>72</v>
          </cell>
          <cell r="CQ32">
            <v>718</v>
          </cell>
          <cell r="CR32">
            <v>658</v>
          </cell>
          <cell r="CS32">
            <v>7689</v>
          </cell>
          <cell r="CT32">
            <v>12147</v>
          </cell>
          <cell r="DH32">
            <v>30337542</v>
          </cell>
          <cell r="DI32">
            <v>13345257</v>
          </cell>
          <cell r="DJ32">
            <v>45168512</v>
          </cell>
          <cell r="DL32">
            <v>254948934</v>
          </cell>
          <cell r="DM32">
            <v>198558290</v>
          </cell>
          <cell r="DN32">
            <v>11222132</v>
          </cell>
          <cell r="DO32">
            <v>45168512</v>
          </cell>
          <cell r="DR32">
            <v>45168512</v>
          </cell>
        </row>
        <row r="33">
          <cell r="A33">
            <v>41061</v>
          </cell>
          <cell r="B33">
            <v>5565</v>
          </cell>
          <cell r="C33">
            <v>10282</v>
          </cell>
          <cell r="E33">
            <v>196879000</v>
          </cell>
          <cell r="F33">
            <v>63768289</v>
          </cell>
          <cell r="G33">
            <v>29582860</v>
          </cell>
          <cell r="H33">
            <v>25714370</v>
          </cell>
          <cell r="I33">
            <v>58175734</v>
          </cell>
          <cell r="J33">
            <v>1886520</v>
          </cell>
          <cell r="K33">
            <v>32755932</v>
          </cell>
          <cell r="L33">
            <v>23533282</v>
          </cell>
          <cell r="M33">
            <v>1841</v>
          </cell>
          <cell r="N33">
            <v>1547</v>
          </cell>
          <cell r="O33">
            <v>1525</v>
          </cell>
          <cell r="P33">
            <v>1047</v>
          </cell>
          <cell r="Q33">
            <v>297</v>
          </cell>
          <cell r="R33">
            <v>215</v>
          </cell>
          <cell r="S33">
            <v>19209143</v>
          </cell>
          <cell r="T33">
            <v>2372476</v>
          </cell>
          <cell r="U33">
            <v>9990487</v>
          </cell>
          <cell r="V33">
            <v>5463632</v>
          </cell>
          <cell r="W33">
            <v>1072566</v>
          </cell>
          <cell r="X33">
            <v>309982</v>
          </cell>
          <cell r="Y33">
            <v>5548</v>
          </cell>
          <cell r="Z33">
            <v>5432</v>
          </cell>
          <cell r="AA33">
            <v>5458</v>
          </cell>
          <cell r="AB33">
            <v>3400</v>
          </cell>
          <cell r="AC33">
            <v>1682</v>
          </cell>
          <cell r="AD33">
            <v>556</v>
          </cell>
          <cell r="AF33">
            <v>1396</v>
          </cell>
          <cell r="AG33">
            <v>43752905</v>
          </cell>
          <cell r="AH33">
            <v>950245</v>
          </cell>
          <cell r="AI33">
            <v>6086654</v>
          </cell>
          <cell r="AJ33">
            <v>14535183</v>
          </cell>
          <cell r="AK33">
            <v>8448529</v>
          </cell>
          <cell r="AL33">
            <v>178</v>
          </cell>
          <cell r="AM33">
            <v>313</v>
          </cell>
          <cell r="AN33">
            <v>135</v>
          </cell>
          <cell r="AO33">
            <v>249</v>
          </cell>
          <cell r="AP33">
            <v>5553</v>
          </cell>
          <cell r="AQ33">
            <v>5553</v>
          </cell>
          <cell r="AR33">
            <v>243917545</v>
          </cell>
          <cell r="AS33">
            <v>58750857</v>
          </cell>
          <cell r="AT33">
            <v>2360</v>
          </cell>
          <cell r="AV33">
            <v>9627</v>
          </cell>
          <cell r="AW33">
            <v>11810</v>
          </cell>
          <cell r="AX33">
            <v>0</v>
          </cell>
          <cell r="AY33">
            <v>280</v>
          </cell>
          <cell r="AZ33">
            <v>2671</v>
          </cell>
          <cell r="BA33">
            <v>336</v>
          </cell>
          <cell r="BB33">
            <v>1537</v>
          </cell>
          <cell r="BC33">
            <v>1873</v>
          </cell>
          <cell r="BD33">
            <v>465</v>
          </cell>
          <cell r="BE33">
            <v>166</v>
          </cell>
          <cell r="BF33">
            <v>178</v>
          </cell>
          <cell r="BG33">
            <v>344</v>
          </cell>
          <cell r="BH33">
            <v>311</v>
          </cell>
          <cell r="BI33">
            <v>12</v>
          </cell>
          <cell r="BJ33">
            <v>276</v>
          </cell>
          <cell r="BK33">
            <v>288</v>
          </cell>
          <cell r="BL33">
            <v>203</v>
          </cell>
          <cell r="BM33">
            <v>45</v>
          </cell>
          <cell r="BN33">
            <v>89</v>
          </cell>
          <cell r="BO33">
            <v>134</v>
          </cell>
          <cell r="BV33">
            <v>676</v>
          </cell>
          <cell r="BW33">
            <v>288</v>
          </cell>
          <cell r="BX33">
            <v>4473</v>
          </cell>
          <cell r="BY33">
            <v>370</v>
          </cell>
          <cell r="BZ33">
            <v>3673</v>
          </cell>
          <cell r="CA33">
            <v>4043</v>
          </cell>
          <cell r="CB33">
            <v>5930</v>
          </cell>
          <cell r="CC33">
            <v>3014</v>
          </cell>
          <cell r="CD33">
            <v>4554</v>
          </cell>
          <cell r="CE33">
            <v>3187</v>
          </cell>
          <cell r="CF33">
            <v>6201</v>
          </cell>
          <cell r="CG33">
            <v>66</v>
          </cell>
          <cell r="CH33">
            <v>0</v>
          </cell>
          <cell r="CI33">
            <v>66</v>
          </cell>
          <cell r="CJ33">
            <v>1785</v>
          </cell>
          <cell r="CK33">
            <v>56</v>
          </cell>
          <cell r="CL33">
            <v>1586</v>
          </cell>
          <cell r="CM33">
            <v>1642</v>
          </cell>
          <cell r="CN33">
            <v>74</v>
          </cell>
          <cell r="CO33">
            <v>0</v>
          </cell>
          <cell r="CP33">
            <v>72</v>
          </cell>
          <cell r="CQ33">
            <v>718</v>
          </cell>
          <cell r="CR33">
            <v>658</v>
          </cell>
          <cell r="CS33">
            <v>7689</v>
          </cell>
          <cell r="CT33">
            <v>12147</v>
          </cell>
          <cell r="DH33">
            <v>30259100</v>
          </cell>
          <cell r="DI33">
            <v>13493805</v>
          </cell>
          <cell r="DJ33">
            <v>52790026</v>
          </cell>
          <cell r="DK33">
            <v>5960831</v>
          </cell>
          <cell r="DL33">
            <v>256131067</v>
          </cell>
          <cell r="DM33">
            <v>197380210</v>
          </cell>
          <cell r="DN33">
            <v>12213522</v>
          </cell>
          <cell r="DO33">
            <v>46537335</v>
          </cell>
          <cell r="DP33">
            <v>6252691</v>
          </cell>
          <cell r="DR33">
            <v>52790026</v>
          </cell>
        </row>
        <row r="34">
          <cell r="A34">
            <v>41091</v>
          </cell>
          <cell r="B34">
            <v>5565</v>
          </cell>
          <cell r="C34">
            <v>10282</v>
          </cell>
          <cell r="E34">
            <v>196879000</v>
          </cell>
          <cell r="F34">
            <v>63768289</v>
          </cell>
          <cell r="G34">
            <v>29582860</v>
          </cell>
          <cell r="H34">
            <v>25714370</v>
          </cell>
          <cell r="I34">
            <v>58175734</v>
          </cell>
          <cell r="J34">
            <v>1886520</v>
          </cell>
          <cell r="K34">
            <v>32755932</v>
          </cell>
          <cell r="L34">
            <v>23533282</v>
          </cell>
          <cell r="M34">
            <v>1978</v>
          </cell>
          <cell r="N34">
            <v>1659</v>
          </cell>
          <cell r="O34">
            <v>1655</v>
          </cell>
          <cell r="P34">
            <v>1107</v>
          </cell>
          <cell r="Q34">
            <v>318</v>
          </cell>
          <cell r="R34">
            <v>251</v>
          </cell>
          <cell r="S34">
            <v>19165800</v>
          </cell>
          <cell r="T34">
            <v>2097342</v>
          </cell>
          <cell r="U34">
            <v>9944894</v>
          </cell>
          <cell r="V34">
            <v>5695898</v>
          </cell>
          <cell r="W34">
            <v>1107762</v>
          </cell>
          <cell r="X34">
            <v>319904</v>
          </cell>
          <cell r="Y34">
            <v>5550</v>
          </cell>
          <cell r="Z34">
            <v>5434</v>
          </cell>
          <cell r="AA34">
            <v>5463</v>
          </cell>
          <cell r="AB34">
            <v>3441</v>
          </cell>
          <cell r="AC34">
            <v>1699</v>
          </cell>
          <cell r="AD34">
            <v>592</v>
          </cell>
          <cell r="AF34">
            <v>1396</v>
          </cell>
          <cell r="AG34">
            <v>43899356</v>
          </cell>
          <cell r="AH34">
            <v>945945</v>
          </cell>
          <cell r="AI34">
            <v>6130803</v>
          </cell>
          <cell r="AJ34">
            <v>14802390</v>
          </cell>
          <cell r="AK34">
            <v>8671587</v>
          </cell>
          <cell r="AL34">
            <v>170</v>
          </cell>
          <cell r="AM34">
            <v>304</v>
          </cell>
          <cell r="AN34">
            <v>134</v>
          </cell>
          <cell r="AO34">
            <v>243</v>
          </cell>
          <cell r="AP34">
            <v>5557</v>
          </cell>
          <cell r="AQ34">
            <v>5557</v>
          </cell>
          <cell r="AR34">
            <v>243991488</v>
          </cell>
          <cell r="AS34">
            <v>60120983</v>
          </cell>
          <cell r="AT34">
            <v>2369</v>
          </cell>
          <cell r="AX34">
            <v>0</v>
          </cell>
          <cell r="AY34">
            <v>280</v>
          </cell>
          <cell r="AZ34">
            <v>2679</v>
          </cell>
          <cell r="BA34">
            <v>334</v>
          </cell>
          <cell r="BB34">
            <v>1540</v>
          </cell>
          <cell r="BC34">
            <v>1874</v>
          </cell>
          <cell r="BD34">
            <v>465</v>
          </cell>
          <cell r="BE34">
            <v>166</v>
          </cell>
          <cell r="BF34">
            <v>179</v>
          </cell>
          <cell r="BG34">
            <v>345</v>
          </cell>
          <cell r="BH34">
            <v>316</v>
          </cell>
          <cell r="BI34">
            <v>12</v>
          </cell>
          <cell r="BJ34">
            <v>276</v>
          </cell>
          <cell r="BK34">
            <v>288</v>
          </cell>
          <cell r="BL34">
            <v>203</v>
          </cell>
          <cell r="BM34">
            <v>45</v>
          </cell>
          <cell r="BN34">
            <v>89</v>
          </cell>
          <cell r="BO34">
            <v>134</v>
          </cell>
          <cell r="BV34">
            <v>916</v>
          </cell>
          <cell r="BW34">
            <v>294</v>
          </cell>
          <cell r="BX34">
            <v>4482</v>
          </cell>
          <cell r="BY34">
            <v>309</v>
          </cell>
          <cell r="BZ34">
            <v>3744</v>
          </cell>
          <cell r="CA34">
            <v>4053</v>
          </cell>
          <cell r="CB34">
            <v>5930</v>
          </cell>
          <cell r="CC34">
            <v>3014</v>
          </cell>
          <cell r="CD34">
            <v>4545</v>
          </cell>
          <cell r="CE34">
            <v>3166</v>
          </cell>
          <cell r="CF34">
            <v>6180</v>
          </cell>
          <cell r="CG34">
            <v>66</v>
          </cell>
          <cell r="CH34">
            <v>0</v>
          </cell>
          <cell r="CI34">
            <v>66</v>
          </cell>
          <cell r="CJ34">
            <v>1785</v>
          </cell>
          <cell r="CK34">
            <v>56</v>
          </cell>
          <cell r="CL34">
            <v>1586</v>
          </cell>
          <cell r="CM34">
            <v>1642</v>
          </cell>
          <cell r="CN34">
            <v>74</v>
          </cell>
          <cell r="CO34">
            <v>0</v>
          </cell>
          <cell r="CP34">
            <v>72</v>
          </cell>
          <cell r="CQ34">
            <v>718</v>
          </cell>
          <cell r="CR34">
            <v>658</v>
          </cell>
          <cell r="CS34">
            <v>7689</v>
          </cell>
          <cell r="CT34">
            <v>12157</v>
          </cell>
          <cell r="CU34">
            <v>1747</v>
          </cell>
          <cell r="CV34">
            <v>701</v>
          </cell>
          <cell r="CW34">
            <v>13531</v>
          </cell>
          <cell r="CX34">
            <v>73</v>
          </cell>
          <cell r="CY34">
            <v>52</v>
          </cell>
          <cell r="CZ34">
            <v>13</v>
          </cell>
          <cell r="DA34">
            <v>0</v>
          </cell>
          <cell r="DB34">
            <v>138</v>
          </cell>
          <cell r="DC34">
            <v>6356</v>
          </cell>
          <cell r="DD34">
            <v>1366</v>
          </cell>
          <cell r="DE34">
            <v>208</v>
          </cell>
          <cell r="DF34">
            <v>4227</v>
          </cell>
          <cell r="DG34">
            <v>6186</v>
          </cell>
          <cell r="DH34">
            <v>30199920</v>
          </cell>
          <cell r="DI34">
            <v>13699436</v>
          </cell>
          <cell r="DJ34">
            <v>53946983</v>
          </cell>
          <cell r="DK34">
            <v>6174000</v>
          </cell>
          <cell r="DL34">
            <v>256410790</v>
          </cell>
          <cell r="DM34">
            <v>196289807</v>
          </cell>
          <cell r="DN34">
            <v>12419302</v>
          </cell>
          <cell r="DO34">
            <v>47701681</v>
          </cell>
          <cell r="DP34">
            <v>6245302</v>
          </cell>
          <cell r="DR34">
            <v>53946983</v>
          </cell>
        </row>
        <row r="35">
          <cell r="A35">
            <v>41122</v>
          </cell>
          <cell r="B35">
            <v>5565</v>
          </cell>
          <cell r="C35">
            <v>10282</v>
          </cell>
          <cell r="D35">
            <v>8422</v>
          </cell>
          <cell r="E35">
            <v>196879000</v>
          </cell>
          <cell r="F35">
            <v>63768289</v>
          </cell>
          <cell r="G35">
            <v>29582860</v>
          </cell>
          <cell r="H35">
            <v>25714370</v>
          </cell>
          <cell r="I35">
            <v>58175734</v>
          </cell>
          <cell r="J35">
            <v>1886520</v>
          </cell>
          <cell r="K35">
            <v>32755932</v>
          </cell>
          <cell r="L35">
            <v>23533282</v>
          </cell>
          <cell r="M35">
            <v>1942</v>
          </cell>
          <cell r="N35">
            <v>1682</v>
          </cell>
          <cell r="O35">
            <v>1601</v>
          </cell>
          <cell r="P35">
            <v>1065</v>
          </cell>
          <cell r="Q35">
            <v>299</v>
          </cell>
          <cell r="R35">
            <v>274</v>
          </cell>
          <cell r="S35">
            <v>19350472</v>
          </cell>
          <cell r="T35">
            <v>2036531</v>
          </cell>
          <cell r="U35">
            <v>9949368</v>
          </cell>
          <cell r="V35">
            <v>5921129</v>
          </cell>
          <cell r="W35">
            <v>1121868</v>
          </cell>
          <cell r="X35">
            <v>321576</v>
          </cell>
          <cell r="Y35">
            <v>5550</v>
          </cell>
          <cell r="Z35">
            <v>5435</v>
          </cell>
          <cell r="AA35">
            <v>5468</v>
          </cell>
          <cell r="AB35">
            <v>3390</v>
          </cell>
          <cell r="AC35">
            <v>1720</v>
          </cell>
          <cell r="AD35">
            <v>824</v>
          </cell>
          <cell r="AF35">
            <v>1396</v>
          </cell>
          <cell r="AG35">
            <v>44021852</v>
          </cell>
          <cell r="AH35">
            <v>944899</v>
          </cell>
          <cell r="AI35">
            <v>6196061</v>
          </cell>
          <cell r="AJ35">
            <v>15121847</v>
          </cell>
          <cell r="AK35">
            <v>8925786</v>
          </cell>
          <cell r="AL35">
            <v>180</v>
          </cell>
          <cell r="AM35">
            <v>316</v>
          </cell>
          <cell r="AN35">
            <v>136</v>
          </cell>
          <cell r="AO35">
            <v>249</v>
          </cell>
          <cell r="AP35">
            <v>5558</v>
          </cell>
          <cell r="AQ35">
            <v>5558</v>
          </cell>
          <cell r="AR35">
            <v>245236650</v>
          </cell>
          <cell r="AS35">
            <v>62403947</v>
          </cell>
          <cell r="AT35">
            <v>2448</v>
          </cell>
          <cell r="AX35">
            <v>0</v>
          </cell>
          <cell r="AY35">
            <v>280</v>
          </cell>
          <cell r="AZ35">
            <v>2679</v>
          </cell>
          <cell r="BA35">
            <v>334</v>
          </cell>
          <cell r="BB35">
            <v>1540</v>
          </cell>
          <cell r="BC35">
            <v>1874</v>
          </cell>
          <cell r="BD35">
            <v>465</v>
          </cell>
          <cell r="BE35">
            <v>166</v>
          </cell>
          <cell r="BF35">
            <v>179</v>
          </cell>
          <cell r="BG35">
            <v>345</v>
          </cell>
          <cell r="BH35">
            <v>316</v>
          </cell>
          <cell r="BI35">
            <v>12</v>
          </cell>
          <cell r="BJ35">
            <v>276</v>
          </cell>
          <cell r="BK35">
            <v>288</v>
          </cell>
          <cell r="BL35">
            <v>203</v>
          </cell>
          <cell r="BM35">
            <v>45</v>
          </cell>
          <cell r="BN35">
            <v>89</v>
          </cell>
          <cell r="BO35">
            <v>134</v>
          </cell>
          <cell r="BV35">
            <v>1396</v>
          </cell>
          <cell r="BW35">
            <v>307</v>
          </cell>
          <cell r="BX35">
            <v>4482</v>
          </cell>
          <cell r="BY35">
            <v>312</v>
          </cell>
          <cell r="BZ35">
            <v>3744</v>
          </cell>
          <cell r="CA35">
            <v>4056</v>
          </cell>
          <cell r="CB35">
            <v>5930</v>
          </cell>
          <cell r="CC35">
            <v>3014</v>
          </cell>
          <cell r="CD35">
            <v>4545</v>
          </cell>
          <cell r="CE35">
            <v>3166</v>
          </cell>
          <cell r="CF35">
            <v>6180</v>
          </cell>
          <cell r="CG35">
            <v>66</v>
          </cell>
          <cell r="CH35">
            <v>0</v>
          </cell>
          <cell r="CI35">
            <v>66</v>
          </cell>
          <cell r="CJ35">
            <v>1784</v>
          </cell>
          <cell r="CK35">
            <v>55</v>
          </cell>
          <cell r="CL35">
            <v>1586</v>
          </cell>
          <cell r="CM35">
            <v>1641</v>
          </cell>
          <cell r="CN35">
            <v>74</v>
          </cell>
          <cell r="CO35">
            <v>0</v>
          </cell>
          <cell r="CP35">
            <v>72</v>
          </cell>
          <cell r="CQ35">
            <v>718</v>
          </cell>
          <cell r="CR35">
            <v>658</v>
          </cell>
          <cell r="CS35">
            <v>7939</v>
          </cell>
          <cell r="CT35">
            <v>12190</v>
          </cell>
          <cell r="CU35">
            <v>1747</v>
          </cell>
          <cell r="CV35">
            <v>701</v>
          </cell>
          <cell r="CW35">
            <v>13584</v>
          </cell>
          <cell r="CX35">
            <v>92</v>
          </cell>
          <cell r="CY35">
            <v>52</v>
          </cell>
          <cell r="CZ35">
            <v>14</v>
          </cell>
          <cell r="DA35">
            <v>1</v>
          </cell>
          <cell r="DB35">
            <v>159</v>
          </cell>
          <cell r="DC35">
            <v>6361</v>
          </cell>
          <cell r="DD35">
            <v>1379</v>
          </cell>
          <cell r="DE35">
            <v>206</v>
          </cell>
          <cell r="DF35">
            <v>4244</v>
          </cell>
          <cell r="DG35">
            <v>6186</v>
          </cell>
          <cell r="DH35">
            <v>30169303</v>
          </cell>
          <cell r="DI35">
            <v>13852549</v>
          </cell>
          <cell r="DJ35">
            <v>56079370</v>
          </cell>
          <cell r="DK35">
            <v>6324577</v>
          </cell>
          <cell r="DL35">
            <v>257901373</v>
          </cell>
          <cell r="DM35">
            <v>195497426</v>
          </cell>
          <cell r="DN35">
            <v>12664723</v>
          </cell>
          <cell r="DO35">
            <v>49739224</v>
          </cell>
          <cell r="DP35">
            <v>6340146</v>
          </cell>
          <cell r="DR35">
            <v>56079370</v>
          </cell>
        </row>
        <row r="36">
          <cell r="A36">
            <v>41153</v>
          </cell>
          <cell r="B36">
            <v>5565</v>
          </cell>
          <cell r="C36">
            <v>10282</v>
          </cell>
          <cell r="D36">
            <v>8455</v>
          </cell>
          <cell r="E36">
            <v>196879000</v>
          </cell>
          <cell r="F36">
            <v>63768289</v>
          </cell>
          <cell r="G36">
            <v>29582860</v>
          </cell>
          <cell r="H36">
            <v>25714370</v>
          </cell>
          <cell r="I36">
            <v>58175734</v>
          </cell>
          <cell r="J36">
            <v>1886520</v>
          </cell>
          <cell r="K36">
            <v>32755932</v>
          </cell>
          <cell r="L36">
            <v>23533282</v>
          </cell>
          <cell r="M36">
            <v>2048</v>
          </cell>
          <cell r="N36">
            <v>1745</v>
          </cell>
          <cell r="O36">
            <v>1697</v>
          </cell>
          <cell r="P36">
            <v>1134</v>
          </cell>
          <cell r="Q36">
            <v>311</v>
          </cell>
          <cell r="R36">
            <v>285</v>
          </cell>
          <cell r="S36">
            <v>19742521</v>
          </cell>
          <cell r="T36">
            <v>1962822</v>
          </cell>
          <cell r="U36">
            <v>9911324</v>
          </cell>
          <cell r="V36">
            <v>6250631</v>
          </cell>
          <cell r="W36">
            <v>1275288</v>
          </cell>
          <cell r="X36">
            <v>342456</v>
          </cell>
          <cell r="Y36">
            <v>5551</v>
          </cell>
          <cell r="Z36">
            <v>5438</v>
          </cell>
          <cell r="AA36">
            <v>5477</v>
          </cell>
          <cell r="AB36">
            <v>3530</v>
          </cell>
          <cell r="AC36">
            <v>1718</v>
          </cell>
          <cell r="AD36">
            <v>798</v>
          </cell>
          <cell r="AF36">
            <v>1846</v>
          </cell>
          <cell r="AG36">
            <v>44067041</v>
          </cell>
          <cell r="AH36">
            <v>947887</v>
          </cell>
          <cell r="AI36">
            <v>6242023</v>
          </cell>
          <cell r="AJ36">
            <v>15399435</v>
          </cell>
          <cell r="AK36">
            <v>9157412</v>
          </cell>
          <cell r="AL36">
            <v>176</v>
          </cell>
          <cell r="AM36">
            <v>318</v>
          </cell>
          <cell r="AN36">
            <v>142</v>
          </cell>
          <cell r="AO36">
            <v>251</v>
          </cell>
          <cell r="AP36">
            <v>5555</v>
          </cell>
          <cell r="AQ36">
            <v>5752</v>
          </cell>
          <cell r="AR36">
            <v>246131440</v>
          </cell>
          <cell r="AS36">
            <v>63578967</v>
          </cell>
          <cell r="AT36">
            <v>2485</v>
          </cell>
          <cell r="AX36">
            <v>0</v>
          </cell>
          <cell r="AY36">
            <v>280</v>
          </cell>
          <cell r="AZ36">
            <v>2688</v>
          </cell>
          <cell r="BA36">
            <v>334</v>
          </cell>
          <cell r="BB36">
            <v>1547</v>
          </cell>
          <cell r="BC36">
            <v>1881</v>
          </cell>
          <cell r="BD36">
            <v>465</v>
          </cell>
          <cell r="BE36">
            <v>171</v>
          </cell>
          <cell r="BF36">
            <v>181</v>
          </cell>
          <cell r="BG36">
            <v>352</v>
          </cell>
          <cell r="BH36">
            <v>316</v>
          </cell>
          <cell r="BI36">
            <v>13</v>
          </cell>
          <cell r="BJ36">
            <v>276</v>
          </cell>
          <cell r="BK36">
            <v>289</v>
          </cell>
          <cell r="BL36">
            <v>203</v>
          </cell>
          <cell r="BM36">
            <v>46</v>
          </cell>
          <cell r="BN36">
            <v>90</v>
          </cell>
          <cell r="BO36">
            <v>136</v>
          </cell>
          <cell r="BV36">
            <v>1605</v>
          </cell>
          <cell r="BW36">
            <v>321</v>
          </cell>
          <cell r="BX36">
            <v>4489</v>
          </cell>
          <cell r="BY36">
            <v>312</v>
          </cell>
          <cell r="BZ36">
            <v>3744</v>
          </cell>
          <cell r="CA36">
            <v>4056</v>
          </cell>
          <cell r="CB36">
            <v>5930</v>
          </cell>
          <cell r="CC36">
            <v>3016</v>
          </cell>
          <cell r="CD36">
            <v>4550</v>
          </cell>
          <cell r="CE36">
            <v>3167</v>
          </cell>
          <cell r="CF36">
            <v>6183</v>
          </cell>
          <cell r="CG36">
            <v>66</v>
          </cell>
          <cell r="CH36">
            <v>0</v>
          </cell>
          <cell r="CI36">
            <v>66</v>
          </cell>
          <cell r="CJ36">
            <v>1784</v>
          </cell>
          <cell r="CK36">
            <v>55</v>
          </cell>
          <cell r="CL36">
            <v>1587</v>
          </cell>
          <cell r="CM36">
            <v>1642</v>
          </cell>
          <cell r="CN36">
            <v>74</v>
          </cell>
          <cell r="CO36">
            <v>0</v>
          </cell>
          <cell r="CP36">
            <v>72</v>
          </cell>
          <cell r="CQ36">
            <v>718</v>
          </cell>
          <cell r="CR36">
            <v>658</v>
          </cell>
          <cell r="CS36">
            <v>7939</v>
          </cell>
          <cell r="CT36">
            <v>12302</v>
          </cell>
          <cell r="CU36">
            <v>1754</v>
          </cell>
          <cell r="CV36">
            <v>707</v>
          </cell>
          <cell r="CW36">
            <v>13584</v>
          </cell>
          <cell r="CX36">
            <v>96</v>
          </cell>
          <cell r="CY36">
            <v>52</v>
          </cell>
          <cell r="CZ36">
            <v>17</v>
          </cell>
          <cell r="DA36">
            <v>1</v>
          </cell>
          <cell r="DB36">
            <v>166</v>
          </cell>
          <cell r="DC36">
            <v>6363</v>
          </cell>
          <cell r="DD36">
            <v>1456</v>
          </cell>
          <cell r="DE36">
            <v>206</v>
          </cell>
          <cell r="DF36">
            <v>4277</v>
          </cell>
          <cell r="DG36">
            <v>6186</v>
          </cell>
          <cell r="DH36">
            <v>30097081</v>
          </cell>
          <cell r="DI36">
            <v>13969960</v>
          </cell>
          <cell r="DJ36">
            <v>57279338</v>
          </cell>
          <cell r="DK36">
            <v>6299629</v>
          </cell>
          <cell r="DL36">
            <v>258861237</v>
          </cell>
          <cell r="DM36">
            <v>195282270</v>
          </cell>
          <cell r="DN36">
            <v>12729797</v>
          </cell>
          <cell r="DO36">
            <v>50849170</v>
          </cell>
          <cell r="DP36">
            <v>6430168</v>
          </cell>
          <cell r="DR36">
            <v>57279338</v>
          </cell>
        </row>
        <row r="37">
          <cell r="A37">
            <v>41183</v>
          </cell>
          <cell r="B37">
            <v>5565</v>
          </cell>
          <cell r="C37">
            <v>10282</v>
          </cell>
          <cell r="D37">
            <v>8455</v>
          </cell>
          <cell r="E37">
            <v>196879000</v>
          </cell>
          <cell r="F37">
            <v>63768289</v>
          </cell>
          <cell r="G37">
            <v>29582860</v>
          </cell>
          <cell r="H37">
            <v>25714370</v>
          </cell>
          <cell r="I37">
            <v>58175734</v>
          </cell>
          <cell r="J37">
            <v>1886520</v>
          </cell>
          <cell r="K37">
            <v>32755932</v>
          </cell>
          <cell r="L37">
            <v>23533282</v>
          </cell>
          <cell r="M37">
            <v>2080</v>
          </cell>
          <cell r="N37">
            <v>1753</v>
          </cell>
          <cell r="O37">
            <v>1736</v>
          </cell>
          <cell r="P37">
            <v>1174</v>
          </cell>
          <cell r="Q37">
            <v>310</v>
          </cell>
          <cell r="R37">
            <v>285</v>
          </cell>
          <cell r="S37">
            <v>19888356</v>
          </cell>
          <cell r="T37">
            <v>1859171</v>
          </cell>
          <cell r="U37">
            <v>9856639</v>
          </cell>
          <cell r="V37">
            <v>6510330</v>
          </cell>
          <cell r="W37">
            <v>1315863</v>
          </cell>
          <cell r="X37">
            <v>346353</v>
          </cell>
          <cell r="Y37">
            <v>5549</v>
          </cell>
          <cell r="Z37">
            <v>5438</v>
          </cell>
          <cell r="AA37">
            <v>5475</v>
          </cell>
          <cell r="AB37">
            <v>3574</v>
          </cell>
          <cell r="AC37">
            <v>1743</v>
          </cell>
          <cell r="AD37">
            <v>813</v>
          </cell>
          <cell r="AF37">
            <v>1846</v>
          </cell>
          <cell r="AG37">
            <v>44211284</v>
          </cell>
          <cell r="AH37">
            <v>951273</v>
          </cell>
          <cell r="AI37">
            <v>6286254</v>
          </cell>
          <cell r="AJ37">
            <v>15700090</v>
          </cell>
          <cell r="AK37">
            <v>9413836</v>
          </cell>
          <cell r="AL37">
            <v>174</v>
          </cell>
          <cell r="AM37">
            <v>316</v>
          </cell>
          <cell r="AN37">
            <v>142</v>
          </cell>
          <cell r="AO37">
            <v>249</v>
          </cell>
          <cell r="AP37">
            <v>5555</v>
          </cell>
          <cell r="AQ37">
            <v>5555</v>
          </cell>
          <cell r="AR37">
            <v>246338128</v>
          </cell>
          <cell r="AS37">
            <v>65458662</v>
          </cell>
          <cell r="AT37">
            <v>2560</v>
          </cell>
          <cell r="AX37">
            <v>0</v>
          </cell>
          <cell r="AY37">
            <v>280</v>
          </cell>
          <cell r="AZ37">
            <v>2670</v>
          </cell>
          <cell r="BA37">
            <v>353</v>
          </cell>
          <cell r="BB37">
            <v>1542</v>
          </cell>
          <cell r="BC37">
            <v>1895</v>
          </cell>
          <cell r="BD37">
            <v>424</v>
          </cell>
          <cell r="BE37">
            <v>167</v>
          </cell>
          <cell r="BF37">
            <v>160</v>
          </cell>
          <cell r="BG37">
            <v>327</v>
          </cell>
          <cell r="BH37">
            <v>312</v>
          </cell>
          <cell r="BI37">
            <v>16</v>
          </cell>
          <cell r="BJ37">
            <v>272</v>
          </cell>
          <cell r="BK37">
            <v>288</v>
          </cell>
          <cell r="BL37">
            <v>187</v>
          </cell>
          <cell r="BM37">
            <v>39</v>
          </cell>
          <cell r="BN37">
            <v>85</v>
          </cell>
          <cell r="BO37">
            <v>124</v>
          </cell>
          <cell r="BV37">
            <v>1605</v>
          </cell>
          <cell r="BW37">
            <v>321</v>
          </cell>
          <cell r="BX37">
            <v>4489</v>
          </cell>
          <cell r="BY37">
            <v>335</v>
          </cell>
          <cell r="BZ37">
            <v>3787</v>
          </cell>
          <cell r="CA37">
            <v>4122</v>
          </cell>
          <cell r="CB37">
            <v>5408</v>
          </cell>
          <cell r="CC37">
            <v>2723</v>
          </cell>
          <cell r="CD37">
            <v>3856</v>
          </cell>
          <cell r="CE37">
            <v>2580</v>
          </cell>
          <cell r="CF37">
            <v>5303</v>
          </cell>
          <cell r="CG37">
            <v>66</v>
          </cell>
          <cell r="CH37">
            <v>0</v>
          </cell>
          <cell r="CI37">
            <v>66</v>
          </cell>
          <cell r="CJ37">
            <v>1769</v>
          </cell>
          <cell r="CK37">
            <v>54</v>
          </cell>
          <cell r="CL37">
            <v>1576</v>
          </cell>
          <cell r="CM37">
            <v>1630</v>
          </cell>
          <cell r="CN37">
            <v>73</v>
          </cell>
          <cell r="CO37">
            <v>0</v>
          </cell>
          <cell r="CP37">
            <v>71</v>
          </cell>
          <cell r="CQ37">
            <v>718</v>
          </cell>
          <cell r="CR37">
            <v>658</v>
          </cell>
          <cell r="CS37">
            <v>7939</v>
          </cell>
          <cell r="CT37">
            <v>11942</v>
          </cell>
          <cell r="CU37">
            <v>1678</v>
          </cell>
          <cell r="CV37">
            <v>678</v>
          </cell>
          <cell r="CX37">
            <v>99</v>
          </cell>
          <cell r="CY37">
            <v>52</v>
          </cell>
          <cell r="CZ37">
            <v>22</v>
          </cell>
          <cell r="DA37">
            <v>1</v>
          </cell>
          <cell r="DB37">
            <v>174</v>
          </cell>
          <cell r="DC37">
            <v>6373</v>
          </cell>
          <cell r="DD37">
            <v>1139</v>
          </cell>
          <cell r="DE37">
            <v>205</v>
          </cell>
          <cell r="DF37">
            <v>4225</v>
          </cell>
          <cell r="DG37">
            <v>6185</v>
          </cell>
          <cell r="DH37">
            <v>30044222</v>
          </cell>
          <cell r="DI37">
            <v>14167062</v>
          </cell>
          <cell r="DJ37">
            <v>59017943</v>
          </cell>
          <cell r="DK37">
            <v>6440719</v>
          </cell>
          <cell r="DL37">
            <v>259305851</v>
          </cell>
          <cell r="DM37">
            <v>193847189</v>
          </cell>
          <cell r="DN37">
            <v>12967723</v>
          </cell>
          <cell r="DO37">
            <v>52490939</v>
          </cell>
          <cell r="DP37">
            <v>6527004</v>
          </cell>
          <cell r="DR37">
            <v>59017943</v>
          </cell>
        </row>
        <row r="38">
          <cell r="A38">
            <v>41214</v>
          </cell>
          <cell r="B38">
            <v>5565</v>
          </cell>
          <cell r="C38">
            <v>10282</v>
          </cell>
          <cell r="D38">
            <v>8425</v>
          </cell>
          <cell r="E38">
            <v>196879000</v>
          </cell>
          <cell r="F38">
            <v>63768289</v>
          </cell>
          <cell r="G38">
            <v>29582860</v>
          </cell>
          <cell r="H38">
            <v>25714370</v>
          </cell>
          <cell r="I38">
            <v>58175734</v>
          </cell>
          <cell r="J38">
            <v>1886520</v>
          </cell>
          <cell r="K38">
            <v>32755932</v>
          </cell>
          <cell r="L38">
            <v>23533282</v>
          </cell>
          <cell r="M38">
            <v>2046</v>
          </cell>
          <cell r="N38">
            <v>1715</v>
          </cell>
          <cell r="O38">
            <v>1723</v>
          </cell>
          <cell r="P38">
            <v>1172</v>
          </cell>
          <cell r="Q38">
            <v>321</v>
          </cell>
          <cell r="R38">
            <v>294</v>
          </cell>
          <cell r="S38">
            <v>19839338</v>
          </cell>
          <cell r="T38">
            <v>1657052</v>
          </cell>
          <cell r="U38">
            <v>9900732</v>
          </cell>
          <cell r="V38">
            <v>6778239</v>
          </cell>
          <cell r="W38">
            <v>1361916</v>
          </cell>
          <cell r="X38">
            <v>141399</v>
          </cell>
          <cell r="Y38">
            <v>5564</v>
          </cell>
          <cell r="Z38">
            <v>5493</v>
          </cell>
          <cell r="AA38">
            <v>5563</v>
          </cell>
          <cell r="AB38">
            <v>3808</v>
          </cell>
          <cell r="AC38">
            <v>3788</v>
          </cell>
          <cell r="AD38">
            <v>1599</v>
          </cell>
          <cell r="AF38">
            <v>1846</v>
          </cell>
          <cell r="AG38">
            <v>44308134</v>
          </cell>
          <cell r="AH38">
            <v>950298</v>
          </cell>
          <cell r="AI38">
            <v>6322667</v>
          </cell>
          <cell r="AJ38">
            <v>15966950</v>
          </cell>
          <cell r="AK38">
            <v>9644283</v>
          </cell>
          <cell r="AL38">
            <v>176</v>
          </cell>
          <cell r="AM38">
            <v>315</v>
          </cell>
          <cell r="AN38">
            <v>139</v>
          </cell>
          <cell r="AO38">
            <v>248</v>
          </cell>
          <cell r="AP38">
            <v>5555</v>
          </cell>
          <cell r="AQ38">
            <v>5556</v>
          </cell>
          <cell r="AR38">
            <v>246829435</v>
          </cell>
          <cell r="AS38">
            <v>69213358</v>
          </cell>
          <cell r="AT38">
            <v>2611</v>
          </cell>
          <cell r="AX38">
            <v>0</v>
          </cell>
          <cell r="AY38">
            <v>280</v>
          </cell>
          <cell r="AZ38">
            <v>2671</v>
          </cell>
          <cell r="BA38">
            <v>367</v>
          </cell>
          <cell r="BB38">
            <v>1545</v>
          </cell>
          <cell r="BC38">
            <v>1912</v>
          </cell>
          <cell r="BD38">
            <v>424</v>
          </cell>
          <cell r="BE38">
            <v>170</v>
          </cell>
          <cell r="BF38">
            <v>162</v>
          </cell>
          <cell r="BG38">
            <v>332</v>
          </cell>
          <cell r="BH38">
            <v>312</v>
          </cell>
          <cell r="BI38">
            <v>16</v>
          </cell>
          <cell r="BJ38">
            <v>272</v>
          </cell>
          <cell r="BK38">
            <v>288</v>
          </cell>
          <cell r="BL38">
            <v>187</v>
          </cell>
          <cell r="BM38">
            <v>39</v>
          </cell>
          <cell r="BN38">
            <v>85</v>
          </cell>
          <cell r="BO38">
            <v>124</v>
          </cell>
          <cell r="BV38">
            <v>2048</v>
          </cell>
          <cell r="BW38">
            <v>333</v>
          </cell>
          <cell r="BX38">
            <v>4489</v>
          </cell>
          <cell r="BY38">
            <v>335</v>
          </cell>
          <cell r="BZ38">
            <v>3787</v>
          </cell>
          <cell r="CA38">
            <v>4122</v>
          </cell>
          <cell r="CB38">
            <v>5408</v>
          </cell>
          <cell r="CC38">
            <v>2724</v>
          </cell>
          <cell r="CD38">
            <v>3856</v>
          </cell>
          <cell r="CE38">
            <v>2580</v>
          </cell>
          <cell r="CF38">
            <v>5304</v>
          </cell>
          <cell r="CG38">
            <v>66</v>
          </cell>
          <cell r="CH38">
            <v>0</v>
          </cell>
          <cell r="CI38">
            <v>66</v>
          </cell>
          <cell r="CJ38">
            <v>1769</v>
          </cell>
          <cell r="CK38">
            <v>58</v>
          </cell>
          <cell r="CL38">
            <v>1576</v>
          </cell>
          <cell r="CM38">
            <v>1634</v>
          </cell>
          <cell r="CN38">
            <v>73</v>
          </cell>
          <cell r="CO38">
            <v>0</v>
          </cell>
          <cell r="CP38">
            <v>71</v>
          </cell>
          <cell r="CQ38">
            <v>718</v>
          </cell>
          <cell r="CR38">
            <v>658</v>
          </cell>
          <cell r="CS38">
            <v>7939</v>
          </cell>
          <cell r="CT38">
            <v>11950</v>
          </cell>
          <cell r="CU38">
            <v>1689</v>
          </cell>
          <cell r="CV38">
            <v>684</v>
          </cell>
          <cell r="CX38">
            <v>102</v>
          </cell>
          <cell r="CY38">
            <v>52</v>
          </cell>
          <cell r="CZ38">
            <v>22</v>
          </cell>
          <cell r="DA38">
            <v>2</v>
          </cell>
          <cell r="DB38">
            <v>178</v>
          </cell>
          <cell r="DC38">
            <v>6377</v>
          </cell>
          <cell r="DD38">
            <v>1126</v>
          </cell>
          <cell r="DE38">
            <v>201</v>
          </cell>
          <cell r="DF38">
            <v>4246</v>
          </cell>
          <cell r="DG38">
            <v>6185</v>
          </cell>
          <cell r="DH38">
            <v>29991716</v>
          </cell>
          <cell r="DI38">
            <v>14316418</v>
          </cell>
          <cell r="DJ38">
            <v>62562277</v>
          </cell>
          <cell r="DK38">
            <v>6651081</v>
          </cell>
          <cell r="DL38">
            <v>260065369</v>
          </cell>
          <cell r="DM38">
            <v>190852011</v>
          </cell>
          <cell r="DN38">
            <v>13235934</v>
          </cell>
          <cell r="DO38">
            <v>55977424</v>
          </cell>
          <cell r="DP38">
            <v>6584853</v>
          </cell>
          <cell r="DR38">
            <v>62562277</v>
          </cell>
        </row>
        <row r="39">
          <cell r="A39">
            <v>41244</v>
          </cell>
          <cell r="B39">
            <v>5565</v>
          </cell>
          <cell r="C39">
            <v>10282</v>
          </cell>
          <cell r="D39">
            <v>8450</v>
          </cell>
          <cell r="E39">
            <v>196879000</v>
          </cell>
          <cell r="F39">
            <v>63768289</v>
          </cell>
          <cell r="G39">
            <v>29582860</v>
          </cell>
          <cell r="H39">
            <v>25714370</v>
          </cell>
          <cell r="I39">
            <v>58175734</v>
          </cell>
          <cell r="J39">
            <v>1886520</v>
          </cell>
          <cell r="K39">
            <v>32755932</v>
          </cell>
          <cell r="L39">
            <v>23533282</v>
          </cell>
          <cell r="M39">
            <v>1958</v>
          </cell>
          <cell r="N39">
            <v>1588</v>
          </cell>
          <cell r="O39">
            <v>1640</v>
          </cell>
          <cell r="P39">
            <v>1041</v>
          </cell>
          <cell r="Q39">
            <v>324</v>
          </cell>
          <cell r="R39">
            <v>281</v>
          </cell>
          <cell r="S39">
            <v>19835956</v>
          </cell>
          <cell r="T39">
            <v>1491406</v>
          </cell>
          <cell r="U39">
            <v>9236761</v>
          </cell>
          <cell r="V39">
            <v>7569217</v>
          </cell>
          <cell r="W39">
            <v>1397380</v>
          </cell>
          <cell r="X39">
            <v>141192</v>
          </cell>
          <cell r="Y39">
            <v>5565</v>
          </cell>
          <cell r="Z39">
            <v>5565</v>
          </cell>
          <cell r="AA39">
            <v>5540</v>
          </cell>
          <cell r="AB39">
            <v>3915</v>
          </cell>
          <cell r="AC39">
            <v>3767</v>
          </cell>
          <cell r="AD39">
            <v>1578</v>
          </cell>
          <cell r="AF39">
            <v>2284</v>
          </cell>
          <cell r="AG39">
            <v>44303643</v>
          </cell>
          <cell r="AH39">
            <v>947715</v>
          </cell>
          <cell r="AI39">
            <v>6344867</v>
          </cell>
          <cell r="AJ39">
            <v>16188957</v>
          </cell>
          <cell r="AK39">
            <v>9844090</v>
          </cell>
          <cell r="AL39">
            <v>174</v>
          </cell>
          <cell r="AM39">
            <v>314</v>
          </cell>
          <cell r="AN39">
            <v>140</v>
          </cell>
          <cell r="AO39">
            <v>310</v>
          </cell>
          <cell r="AP39">
            <v>5553</v>
          </cell>
          <cell r="AQ39">
            <v>5553</v>
          </cell>
          <cell r="AR39">
            <v>248323703</v>
          </cell>
          <cell r="AS39">
            <v>65951728</v>
          </cell>
          <cell r="AT39">
            <v>2864</v>
          </cell>
          <cell r="AX39">
            <v>0</v>
          </cell>
          <cell r="AY39">
            <v>280</v>
          </cell>
          <cell r="AZ39">
            <v>2673</v>
          </cell>
          <cell r="BA39">
            <v>362</v>
          </cell>
          <cell r="BB39">
            <v>1556</v>
          </cell>
          <cell r="BC39">
            <v>1918</v>
          </cell>
          <cell r="BD39">
            <v>425</v>
          </cell>
          <cell r="BE39">
            <v>169</v>
          </cell>
          <cell r="BF39">
            <v>165</v>
          </cell>
          <cell r="BG39">
            <v>334</v>
          </cell>
          <cell r="BH39">
            <v>312</v>
          </cell>
          <cell r="BI39">
            <v>17</v>
          </cell>
          <cell r="BJ39">
            <v>272</v>
          </cell>
          <cell r="BK39">
            <v>289</v>
          </cell>
          <cell r="BL39">
            <v>187</v>
          </cell>
          <cell r="BM39">
            <v>39</v>
          </cell>
          <cell r="BN39">
            <v>85</v>
          </cell>
          <cell r="BO39">
            <v>124</v>
          </cell>
          <cell r="BV39">
            <v>2178</v>
          </cell>
          <cell r="BW39">
            <v>333</v>
          </cell>
          <cell r="BX39">
            <v>4489</v>
          </cell>
          <cell r="BY39">
            <v>335</v>
          </cell>
          <cell r="BZ39">
            <v>3787</v>
          </cell>
          <cell r="CA39">
            <v>4122</v>
          </cell>
          <cell r="CB39">
            <v>5405</v>
          </cell>
          <cell r="CC39">
            <v>2726</v>
          </cell>
          <cell r="CD39">
            <v>3856</v>
          </cell>
          <cell r="CE39">
            <v>2580</v>
          </cell>
          <cell r="CF39">
            <v>5306</v>
          </cell>
          <cell r="CG39">
            <v>66</v>
          </cell>
          <cell r="CH39">
            <v>0</v>
          </cell>
          <cell r="CI39">
            <v>66</v>
          </cell>
          <cell r="CJ39">
            <v>1769</v>
          </cell>
          <cell r="CK39">
            <v>57</v>
          </cell>
          <cell r="CL39">
            <v>1577</v>
          </cell>
          <cell r="CM39">
            <v>1634</v>
          </cell>
          <cell r="CN39">
            <v>73</v>
          </cell>
          <cell r="CO39">
            <v>0</v>
          </cell>
          <cell r="CP39">
            <v>71</v>
          </cell>
          <cell r="CQ39">
            <v>718</v>
          </cell>
          <cell r="CR39">
            <v>658</v>
          </cell>
          <cell r="CS39">
            <v>7939</v>
          </cell>
          <cell r="CT39">
            <v>11991</v>
          </cell>
          <cell r="CU39">
            <v>1683</v>
          </cell>
          <cell r="CV39">
            <v>691</v>
          </cell>
          <cell r="CX39">
            <v>101</v>
          </cell>
          <cell r="CY39">
            <v>53</v>
          </cell>
          <cell r="CZ39">
            <v>22</v>
          </cell>
          <cell r="DA39">
            <v>2</v>
          </cell>
          <cell r="DB39">
            <v>178</v>
          </cell>
          <cell r="DC39">
            <v>6378</v>
          </cell>
          <cell r="DD39">
            <v>1148</v>
          </cell>
          <cell r="DE39">
            <v>197</v>
          </cell>
          <cell r="DF39">
            <v>4268</v>
          </cell>
          <cell r="DG39">
            <v>6185</v>
          </cell>
          <cell r="DH39">
            <v>29887806</v>
          </cell>
          <cell r="DI39">
            <v>14415837</v>
          </cell>
          <cell r="DJ39">
            <v>59185066</v>
          </cell>
          <cell r="DK39">
            <v>6766662</v>
          </cell>
          <cell r="DL39">
            <v>261807903</v>
          </cell>
          <cell r="DM39">
            <v>195856175</v>
          </cell>
          <cell r="DN39">
            <v>13484200</v>
          </cell>
          <cell r="DO39">
            <v>52467528</v>
          </cell>
          <cell r="DP39">
            <v>6717538</v>
          </cell>
          <cell r="DR39">
            <v>59185066</v>
          </cell>
        </row>
        <row r="40">
          <cell r="A40">
            <v>41275</v>
          </cell>
          <cell r="B40">
            <v>5565</v>
          </cell>
          <cell r="C40">
            <v>10282</v>
          </cell>
          <cell r="D40">
            <v>8450</v>
          </cell>
          <cell r="E40">
            <v>200607181</v>
          </cell>
          <cell r="F40">
            <v>65129753</v>
          </cell>
          <cell r="G40">
            <v>31833620</v>
          </cell>
          <cell r="H40">
            <v>31239679</v>
          </cell>
          <cell r="I40">
            <v>60266966</v>
          </cell>
          <cell r="J40">
            <v>1781147</v>
          </cell>
          <cell r="K40">
            <v>35153543</v>
          </cell>
          <cell r="L40">
            <v>23332276</v>
          </cell>
          <cell r="M40">
            <v>2124</v>
          </cell>
          <cell r="N40">
            <v>1738</v>
          </cell>
          <cell r="O40">
            <v>1793</v>
          </cell>
          <cell r="P40">
            <v>1184</v>
          </cell>
          <cell r="Q40">
            <v>338</v>
          </cell>
          <cell r="R40">
            <v>284</v>
          </cell>
          <cell r="S40">
            <v>20099486</v>
          </cell>
          <cell r="T40">
            <v>1505388</v>
          </cell>
          <cell r="U40">
            <v>9789811</v>
          </cell>
          <cell r="V40">
            <v>7204359</v>
          </cell>
          <cell r="W40">
            <v>1451147</v>
          </cell>
          <cell r="X40">
            <v>148781</v>
          </cell>
          <cell r="Y40">
            <v>5565</v>
          </cell>
          <cell r="Z40">
            <v>5565</v>
          </cell>
          <cell r="AA40">
            <v>5547</v>
          </cell>
          <cell r="AB40">
            <v>3786</v>
          </cell>
          <cell r="AC40">
            <v>3797</v>
          </cell>
          <cell r="AD40">
            <v>1590</v>
          </cell>
          <cell r="AF40">
            <v>2284</v>
          </cell>
          <cell r="AG40">
            <v>44354639</v>
          </cell>
          <cell r="AH40">
            <v>947044</v>
          </cell>
          <cell r="AI40">
            <v>6384185</v>
          </cell>
          <cell r="AJ40">
            <v>16501150</v>
          </cell>
          <cell r="AK40">
            <v>10116965</v>
          </cell>
          <cell r="AL40">
            <v>173</v>
          </cell>
          <cell r="AM40">
            <v>315</v>
          </cell>
          <cell r="AN40">
            <v>142</v>
          </cell>
          <cell r="AO40">
            <v>308</v>
          </cell>
          <cell r="AP40">
            <v>5553</v>
          </cell>
          <cell r="AQ40">
            <v>5555</v>
          </cell>
          <cell r="AR40">
            <v>248584070</v>
          </cell>
          <cell r="AS40">
            <v>67559359</v>
          </cell>
          <cell r="AT40">
            <v>2907</v>
          </cell>
          <cell r="AZ40">
            <v>2695</v>
          </cell>
          <cell r="BA40">
            <v>367</v>
          </cell>
          <cell r="BB40">
            <v>1563</v>
          </cell>
          <cell r="BC40">
            <v>1930</v>
          </cell>
          <cell r="BD40">
            <v>466</v>
          </cell>
          <cell r="BE40">
            <v>175</v>
          </cell>
          <cell r="BF40">
            <v>188</v>
          </cell>
          <cell r="BG40">
            <v>363</v>
          </cell>
          <cell r="BH40">
            <v>316</v>
          </cell>
          <cell r="BI40">
            <v>17</v>
          </cell>
          <cell r="BJ40">
            <v>276</v>
          </cell>
          <cell r="BK40">
            <v>293</v>
          </cell>
          <cell r="BL40">
            <v>203</v>
          </cell>
          <cell r="BM40">
            <v>44</v>
          </cell>
          <cell r="BN40">
            <v>94</v>
          </cell>
          <cell r="BO40">
            <v>138</v>
          </cell>
          <cell r="BV40">
            <v>2237</v>
          </cell>
          <cell r="BW40">
            <v>344</v>
          </cell>
          <cell r="BX40">
            <v>4482</v>
          </cell>
          <cell r="CB40">
            <v>5916</v>
          </cell>
          <cell r="CC40">
            <v>3020</v>
          </cell>
          <cell r="CD40">
            <v>3856</v>
          </cell>
          <cell r="CE40">
            <v>2580</v>
          </cell>
          <cell r="CF40">
            <v>5600</v>
          </cell>
          <cell r="CG40">
            <v>66</v>
          </cell>
          <cell r="CH40">
            <v>0</v>
          </cell>
          <cell r="CI40">
            <v>66</v>
          </cell>
          <cell r="CJ40">
            <v>1783</v>
          </cell>
          <cell r="CK40">
            <v>60</v>
          </cell>
          <cell r="CL40">
            <v>1589</v>
          </cell>
          <cell r="CM40">
            <v>1649</v>
          </cell>
          <cell r="CN40">
            <v>74</v>
          </cell>
          <cell r="CO40">
            <v>0</v>
          </cell>
          <cell r="CP40">
            <v>72</v>
          </cell>
          <cell r="CQ40">
            <v>718</v>
          </cell>
          <cell r="CR40">
            <v>658</v>
          </cell>
          <cell r="CS40">
            <v>7939</v>
          </cell>
          <cell r="CT40">
            <v>11991</v>
          </cell>
          <cell r="CU40">
            <v>1779</v>
          </cell>
          <cell r="CV40">
            <v>723</v>
          </cell>
          <cell r="CX40">
            <v>104</v>
          </cell>
          <cell r="CY40">
            <v>53</v>
          </cell>
          <cell r="CZ40">
            <v>65</v>
          </cell>
          <cell r="DA40">
            <v>2</v>
          </cell>
          <cell r="DB40">
            <v>224</v>
          </cell>
          <cell r="DC40">
            <v>6378</v>
          </cell>
          <cell r="DD40">
            <v>1148</v>
          </cell>
          <cell r="DE40">
            <v>197</v>
          </cell>
          <cell r="DF40">
            <v>4268</v>
          </cell>
          <cell r="DG40">
            <v>6185</v>
          </cell>
          <cell r="DH40">
            <v>29794268</v>
          </cell>
          <cell r="DI40">
            <v>14560371</v>
          </cell>
          <cell r="DJ40">
            <v>60642526</v>
          </cell>
          <cell r="DK40">
            <v>6916833</v>
          </cell>
          <cell r="DL40">
            <v>262257580</v>
          </cell>
          <cell r="DM40">
            <v>194698221</v>
          </cell>
          <cell r="DN40">
            <v>13673510</v>
          </cell>
          <cell r="DO40">
            <v>53885849</v>
          </cell>
          <cell r="DP40">
            <v>6756677</v>
          </cell>
          <cell r="DR40">
            <v>60642526</v>
          </cell>
        </row>
        <row r="41">
          <cell r="A41">
            <v>41306</v>
          </cell>
          <cell r="B41">
            <v>5565</v>
          </cell>
          <cell r="C41">
            <v>10282</v>
          </cell>
          <cell r="D41">
            <v>8450</v>
          </cell>
          <cell r="E41">
            <v>200607181</v>
          </cell>
          <cell r="F41">
            <v>65129753</v>
          </cell>
          <cell r="G41">
            <v>31833620</v>
          </cell>
          <cell r="H41">
            <v>31239679</v>
          </cell>
          <cell r="I41">
            <v>60266966</v>
          </cell>
          <cell r="J41">
            <v>1781147</v>
          </cell>
          <cell r="K41">
            <v>35153543</v>
          </cell>
          <cell r="L41">
            <v>23332276</v>
          </cell>
          <cell r="M41">
            <v>2191</v>
          </cell>
          <cell r="N41">
            <v>1757</v>
          </cell>
          <cell r="O41">
            <v>1832</v>
          </cell>
          <cell r="P41">
            <v>1234</v>
          </cell>
          <cell r="Q41">
            <v>339</v>
          </cell>
          <cell r="R41">
            <v>292</v>
          </cell>
          <cell r="S41">
            <v>20321766</v>
          </cell>
          <cell r="T41">
            <v>1498957</v>
          </cell>
          <cell r="U41">
            <v>9764689</v>
          </cell>
          <cell r="V41">
            <v>7395336</v>
          </cell>
          <cell r="W41">
            <v>1497428</v>
          </cell>
          <cell r="X41">
            <v>165356</v>
          </cell>
          <cell r="Y41">
            <v>5565</v>
          </cell>
          <cell r="Z41">
            <v>5565</v>
          </cell>
          <cell r="AA41">
            <v>5549</v>
          </cell>
          <cell r="AB41">
            <v>3812</v>
          </cell>
          <cell r="AC41">
            <v>3807</v>
          </cell>
          <cell r="AD41">
            <v>1602</v>
          </cell>
          <cell r="AF41">
            <v>2284</v>
          </cell>
          <cell r="AG41">
            <v>44381321</v>
          </cell>
          <cell r="AH41">
            <v>946786</v>
          </cell>
          <cell r="AI41">
            <v>6408486</v>
          </cell>
          <cell r="AJ41">
            <v>16662958</v>
          </cell>
          <cell r="AK41">
            <v>10254472</v>
          </cell>
          <cell r="AL41">
            <v>173</v>
          </cell>
          <cell r="AM41">
            <v>316</v>
          </cell>
          <cell r="AN41">
            <v>143</v>
          </cell>
          <cell r="AO41">
            <v>309</v>
          </cell>
          <cell r="AP41">
            <v>5553</v>
          </cell>
          <cell r="AQ41">
            <v>5555</v>
          </cell>
          <cell r="AR41">
            <v>249191729</v>
          </cell>
          <cell r="AS41">
            <v>72764553</v>
          </cell>
          <cell r="AT41">
            <v>2914</v>
          </cell>
          <cell r="AZ41">
            <v>2695</v>
          </cell>
          <cell r="BA41">
            <v>369</v>
          </cell>
          <cell r="BB41">
            <v>1564</v>
          </cell>
          <cell r="BC41">
            <v>1933</v>
          </cell>
          <cell r="BD41">
            <v>466</v>
          </cell>
          <cell r="BE41">
            <v>175</v>
          </cell>
          <cell r="BF41">
            <v>188</v>
          </cell>
          <cell r="BG41">
            <v>363</v>
          </cell>
          <cell r="BH41">
            <v>317</v>
          </cell>
          <cell r="BI41">
            <v>17</v>
          </cell>
          <cell r="BJ41">
            <v>276</v>
          </cell>
          <cell r="BK41">
            <v>293</v>
          </cell>
          <cell r="BL41">
            <v>204</v>
          </cell>
          <cell r="BM41">
            <v>44</v>
          </cell>
          <cell r="BN41">
            <v>94</v>
          </cell>
          <cell r="BO41">
            <v>138</v>
          </cell>
          <cell r="BV41">
            <v>2427</v>
          </cell>
          <cell r="BW41">
            <v>347</v>
          </cell>
          <cell r="BX41">
            <v>4481</v>
          </cell>
          <cell r="CB41">
            <v>5916</v>
          </cell>
          <cell r="CC41">
            <v>3021</v>
          </cell>
          <cell r="CD41">
            <v>3856</v>
          </cell>
          <cell r="CE41">
            <v>2580</v>
          </cell>
          <cell r="CF41">
            <v>5601</v>
          </cell>
          <cell r="CG41">
            <v>66</v>
          </cell>
          <cell r="CH41">
            <v>0</v>
          </cell>
          <cell r="CI41">
            <v>66</v>
          </cell>
          <cell r="CJ41">
            <v>1784</v>
          </cell>
          <cell r="CK41">
            <v>61</v>
          </cell>
          <cell r="CL41">
            <v>1589</v>
          </cell>
          <cell r="CM41">
            <v>1650</v>
          </cell>
          <cell r="CN41">
            <v>74</v>
          </cell>
          <cell r="CO41">
            <v>0</v>
          </cell>
          <cell r="CP41">
            <v>72</v>
          </cell>
          <cell r="CQ41">
            <v>718</v>
          </cell>
          <cell r="CR41">
            <v>658</v>
          </cell>
          <cell r="CS41">
            <v>7298</v>
          </cell>
          <cell r="CT41">
            <v>11875</v>
          </cell>
          <cell r="CU41">
            <v>1778</v>
          </cell>
          <cell r="CV41">
            <v>723</v>
          </cell>
          <cell r="CX41">
            <v>105</v>
          </cell>
          <cell r="CY41">
            <v>53</v>
          </cell>
          <cell r="CZ41">
            <v>86</v>
          </cell>
          <cell r="DA41">
            <v>4</v>
          </cell>
          <cell r="DB41">
            <v>248</v>
          </cell>
          <cell r="DC41">
            <v>6378</v>
          </cell>
          <cell r="DD41">
            <v>1102</v>
          </cell>
          <cell r="DE41">
            <v>191</v>
          </cell>
          <cell r="DF41">
            <v>4204</v>
          </cell>
          <cell r="DG41">
            <v>6183</v>
          </cell>
          <cell r="DH41">
            <v>29735429</v>
          </cell>
          <cell r="DI41">
            <v>14645892</v>
          </cell>
          <cell r="DJ41">
            <v>65682415</v>
          </cell>
          <cell r="DK41">
            <v>7082138</v>
          </cell>
          <cell r="DL41">
            <v>263043328</v>
          </cell>
          <cell r="DM41">
            <v>190278775</v>
          </cell>
          <cell r="DN41">
            <v>13851599</v>
          </cell>
          <cell r="DO41">
            <v>58912954</v>
          </cell>
          <cell r="DP41">
            <v>6769461</v>
          </cell>
          <cell r="DR41">
            <v>65682415</v>
          </cell>
        </row>
        <row r="42">
          <cell r="A42">
            <v>41334</v>
          </cell>
          <cell r="B42">
            <v>5565</v>
          </cell>
          <cell r="C42">
            <v>10282</v>
          </cell>
          <cell r="D42">
            <v>8450</v>
          </cell>
          <cell r="E42">
            <v>200607181</v>
          </cell>
          <cell r="F42">
            <v>65129753</v>
          </cell>
          <cell r="G42">
            <v>31833620</v>
          </cell>
          <cell r="H42">
            <v>31239679</v>
          </cell>
          <cell r="I42">
            <v>60266966</v>
          </cell>
          <cell r="J42">
            <v>1781147</v>
          </cell>
          <cell r="K42">
            <v>35153543</v>
          </cell>
          <cell r="L42">
            <v>23332276</v>
          </cell>
          <cell r="M42">
            <v>2264</v>
          </cell>
          <cell r="N42">
            <v>1803</v>
          </cell>
          <cell r="O42">
            <v>1891</v>
          </cell>
          <cell r="P42">
            <v>1274</v>
          </cell>
          <cell r="Q42">
            <v>357</v>
          </cell>
          <cell r="R42">
            <v>302</v>
          </cell>
          <cell r="S42">
            <v>20602575</v>
          </cell>
          <cell r="T42">
            <v>1511096</v>
          </cell>
          <cell r="U42">
            <v>9795857</v>
          </cell>
          <cell r="V42">
            <v>7580541</v>
          </cell>
          <cell r="W42">
            <v>1543318</v>
          </cell>
          <cell r="X42">
            <v>171763</v>
          </cell>
          <cell r="Y42">
            <v>5565</v>
          </cell>
          <cell r="Z42">
            <v>5559</v>
          </cell>
          <cell r="AA42">
            <v>5546</v>
          </cell>
          <cell r="AB42">
            <v>3728</v>
          </cell>
          <cell r="AC42">
            <v>3695</v>
          </cell>
          <cell r="AD42">
            <v>1613</v>
          </cell>
          <cell r="AF42">
            <v>2850</v>
          </cell>
          <cell r="AG42">
            <v>44451549</v>
          </cell>
          <cell r="AH42">
            <v>936473</v>
          </cell>
          <cell r="AI42">
            <v>6442003</v>
          </cell>
          <cell r="AJ42">
            <v>16809274</v>
          </cell>
          <cell r="AK42">
            <v>10367271</v>
          </cell>
          <cell r="AL42">
            <v>172</v>
          </cell>
          <cell r="AM42">
            <v>312</v>
          </cell>
          <cell r="AN42">
            <v>140</v>
          </cell>
          <cell r="AO42">
            <v>309</v>
          </cell>
          <cell r="AP42">
            <v>5555</v>
          </cell>
          <cell r="AQ42">
            <v>5557</v>
          </cell>
          <cell r="AR42">
            <v>249916960</v>
          </cell>
          <cell r="AS42">
            <v>75453651</v>
          </cell>
          <cell r="AT42">
            <v>2928</v>
          </cell>
          <cell r="AZ42">
            <v>2695</v>
          </cell>
          <cell r="BA42">
            <v>371</v>
          </cell>
          <cell r="BB42">
            <v>1567</v>
          </cell>
          <cell r="BC42">
            <v>1938</v>
          </cell>
          <cell r="BD42">
            <v>466</v>
          </cell>
          <cell r="BE42">
            <v>171</v>
          </cell>
          <cell r="BF42">
            <v>192</v>
          </cell>
          <cell r="BG42">
            <v>363</v>
          </cell>
          <cell r="BH42">
            <v>317</v>
          </cell>
          <cell r="BI42">
            <v>16</v>
          </cell>
          <cell r="BJ42">
            <v>277</v>
          </cell>
          <cell r="BK42">
            <v>293</v>
          </cell>
          <cell r="BL42">
            <v>204</v>
          </cell>
          <cell r="BM42">
            <v>44</v>
          </cell>
          <cell r="BN42">
            <v>94</v>
          </cell>
          <cell r="BO42">
            <v>138</v>
          </cell>
          <cell r="BV42">
            <v>2561</v>
          </cell>
          <cell r="BW42">
            <v>350</v>
          </cell>
          <cell r="BX42">
            <v>4485</v>
          </cell>
          <cell r="CB42">
            <v>5915</v>
          </cell>
          <cell r="CC42">
            <v>3023</v>
          </cell>
          <cell r="CD42">
            <v>3856</v>
          </cell>
          <cell r="CE42">
            <v>2580</v>
          </cell>
          <cell r="CF42">
            <v>5603</v>
          </cell>
          <cell r="CG42">
            <v>66</v>
          </cell>
          <cell r="CH42">
            <v>0</v>
          </cell>
          <cell r="CI42">
            <v>66</v>
          </cell>
          <cell r="CJ42">
            <v>1784</v>
          </cell>
          <cell r="CK42">
            <v>61</v>
          </cell>
          <cell r="CL42">
            <v>1589</v>
          </cell>
          <cell r="CM42">
            <v>1650</v>
          </cell>
          <cell r="CN42">
            <v>74</v>
          </cell>
          <cell r="CO42">
            <v>0</v>
          </cell>
          <cell r="CP42">
            <v>72</v>
          </cell>
          <cell r="CQ42">
            <v>718</v>
          </cell>
          <cell r="CR42">
            <v>658</v>
          </cell>
          <cell r="CS42">
            <v>7980</v>
          </cell>
          <cell r="CT42">
            <v>11841</v>
          </cell>
          <cell r="CU42">
            <v>1775</v>
          </cell>
          <cell r="CV42">
            <v>725</v>
          </cell>
          <cell r="CX42">
            <v>116</v>
          </cell>
          <cell r="CY42">
            <v>53</v>
          </cell>
          <cell r="CZ42">
            <v>129</v>
          </cell>
          <cell r="DA42">
            <v>5</v>
          </cell>
          <cell r="DB42">
            <v>303</v>
          </cell>
          <cell r="DC42">
            <v>6378</v>
          </cell>
          <cell r="DD42">
            <v>1094</v>
          </cell>
          <cell r="DE42">
            <v>190</v>
          </cell>
          <cell r="DF42">
            <v>4179</v>
          </cell>
          <cell r="DG42">
            <v>6183</v>
          </cell>
          <cell r="DH42">
            <v>29657872</v>
          </cell>
          <cell r="DI42">
            <v>14793677</v>
          </cell>
          <cell r="DJ42">
            <v>68260971</v>
          </cell>
          <cell r="DK42">
            <v>7192680</v>
          </cell>
          <cell r="DL42">
            <v>264052573</v>
          </cell>
          <cell r="DM42">
            <v>188598922</v>
          </cell>
          <cell r="DN42">
            <v>14135613</v>
          </cell>
          <cell r="DO42">
            <v>61318038</v>
          </cell>
          <cell r="DP42">
            <v>6942933</v>
          </cell>
          <cell r="DQ42">
            <v>14702</v>
          </cell>
          <cell r="DR42">
            <v>68246269</v>
          </cell>
        </row>
        <row r="43">
          <cell r="A43">
            <v>41365</v>
          </cell>
          <cell r="B43">
            <v>5565</v>
          </cell>
          <cell r="C43">
            <v>10282</v>
          </cell>
          <cell r="D43">
            <v>8450</v>
          </cell>
          <cell r="E43">
            <v>200607181</v>
          </cell>
          <cell r="F43">
            <v>65129753</v>
          </cell>
          <cell r="G43">
            <v>31833620</v>
          </cell>
          <cell r="H43">
            <v>31239679</v>
          </cell>
          <cell r="I43">
            <v>60266966</v>
          </cell>
          <cell r="J43">
            <v>1781147</v>
          </cell>
          <cell r="K43">
            <v>35153543</v>
          </cell>
          <cell r="L43">
            <v>23332276</v>
          </cell>
          <cell r="M43">
            <v>2257</v>
          </cell>
          <cell r="N43">
            <v>1783</v>
          </cell>
          <cell r="O43">
            <v>1887</v>
          </cell>
          <cell r="P43">
            <v>1255</v>
          </cell>
          <cell r="Q43">
            <v>354</v>
          </cell>
          <cell r="R43">
            <v>311</v>
          </cell>
          <cell r="S43">
            <v>20833834</v>
          </cell>
          <cell r="T43">
            <v>1516327</v>
          </cell>
          <cell r="U43">
            <v>9796046</v>
          </cell>
          <cell r="V43">
            <v>7730461</v>
          </cell>
          <cell r="W43">
            <v>1612630</v>
          </cell>
          <cell r="X43">
            <v>178370</v>
          </cell>
          <cell r="Y43">
            <v>5565</v>
          </cell>
          <cell r="Z43">
            <v>5558</v>
          </cell>
          <cell r="AA43">
            <v>5546</v>
          </cell>
          <cell r="AB43">
            <v>3744</v>
          </cell>
          <cell r="AC43">
            <v>3718</v>
          </cell>
          <cell r="AD43">
            <v>1631</v>
          </cell>
          <cell r="AF43">
            <v>2850</v>
          </cell>
          <cell r="AG43">
            <v>44531601</v>
          </cell>
          <cell r="AH43">
            <v>918034</v>
          </cell>
          <cell r="AI43">
            <v>6445415</v>
          </cell>
          <cell r="AJ43">
            <v>16969676</v>
          </cell>
          <cell r="AK43">
            <v>10524261</v>
          </cell>
          <cell r="AL43">
            <v>167</v>
          </cell>
          <cell r="AM43">
            <v>303</v>
          </cell>
          <cell r="AN43">
            <v>136</v>
          </cell>
          <cell r="AO43">
            <v>299</v>
          </cell>
          <cell r="AP43">
            <v>5557</v>
          </cell>
          <cell r="AQ43">
            <v>5557</v>
          </cell>
          <cell r="AR43">
            <v>250171926</v>
          </cell>
          <cell r="AS43">
            <v>78302640</v>
          </cell>
          <cell r="AT43">
            <v>2980</v>
          </cell>
          <cell r="AZ43">
            <v>2697</v>
          </cell>
          <cell r="BA43">
            <v>386</v>
          </cell>
          <cell r="BB43">
            <v>1568</v>
          </cell>
          <cell r="BC43">
            <v>1954</v>
          </cell>
          <cell r="BD43">
            <v>466</v>
          </cell>
          <cell r="BE43">
            <v>170</v>
          </cell>
          <cell r="BF43">
            <v>195</v>
          </cell>
          <cell r="BG43">
            <v>365</v>
          </cell>
          <cell r="BH43">
            <v>318</v>
          </cell>
          <cell r="BI43">
            <v>16</v>
          </cell>
          <cell r="BJ43">
            <v>277</v>
          </cell>
          <cell r="BK43">
            <v>293</v>
          </cell>
          <cell r="BL43">
            <v>204</v>
          </cell>
          <cell r="BM43">
            <v>48</v>
          </cell>
          <cell r="BN43">
            <v>94</v>
          </cell>
          <cell r="BO43">
            <v>142</v>
          </cell>
          <cell r="BV43">
            <v>2655</v>
          </cell>
          <cell r="BW43">
            <v>355</v>
          </cell>
          <cell r="BX43">
            <v>4509</v>
          </cell>
          <cell r="CB43">
            <v>5915</v>
          </cell>
          <cell r="CC43">
            <v>3024</v>
          </cell>
          <cell r="CD43">
            <v>3856</v>
          </cell>
          <cell r="CE43">
            <v>2580</v>
          </cell>
          <cell r="CF43">
            <v>5604</v>
          </cell>
          <cell r="CG43">
            <v>66</v>
          </cell>
          <cell r="CH43">
            <v>0</v>
          </cell>
          <cell r="CI43">
            <v>66</v>
          </cell>
          <cell r="CJ43">
            <v>1786</v>
          </cell>
          <cell r="CK43">
            <v>63</v>
          </cell>
          <cell r="CL43">
            <v>1589</v>
          </cell>
          <cell r="CM43">
            <v>1652</v>
          </cell>
          <cell r="CN43">
            <v>74</v>
          </cell>
          <cell r="CO43">
            <v>0</v>
          </cell>
          <cell r="CP43">
            <v>72</v>
          </cell>
          <cell r="CQ43">
            <v>718</v>
          </cell>
          <cell r="CR43">
            <v>658</v>
          </cell>
          <cell r="CS43">
            <v>7971</v>
          </cell>
          <cell r="CT43">
            <v>11861</v>
          </cell>
          <cell r="CU43">
            <v>1786</v>
          </cell>
          <cell r="CV43">
            <v>726</v>
          </cell>
          <cell r="CX43">
            <v>119</v>
          </cell>
          <cell r="CY43">
            <v>54</v>
          </cell>
          <cell r="CZ43">
            <v>179</v>
          </cell>
          <cell r="DA43">
            <v>14</v>
          </cell>
          <cell r="DB43">
            <v>366</v>
          </cell>
          <cell r="DC43">
            <v>6379</v>
          </cell>
          <cell r="DD43">
            <v>1100</v>
          </cell>
          <cell r="DE43">
            <v>191</v>
          </cell>
          <cell r="DF43">
            <v>4191</v>
          </cell>
          <cell r="DG43">
            <v>6183</v>
          </cell>
          <cell r="DH43">
            <v>29601428</v>
          </cell>
          <cell r="DI43">
            <v>14930173</v>
          </cell>
          <cell r="DJ43">
            <v>70930797</v>
          </cell>
          <cell r="DK43">
            <v>7371843</v>
          </cell>
          <cell r="DL43">
            <v>264551603</v>
          </cell>
          <cell r="DM43">
            <v>186248963</v>
          </cell>
          <cell r="DN43">
            <v>14379677</v>
          </cell>
          <cell r="DO43">
            <v>63922963</v>
          </cell>
          <cell r="DP43">
            <v>7007834</v>
          </cell>
          <cell r="DQ43">
            <v>48459</v>
          </cell>
          <cell r="DR43">
            <v>70882338</v>
          </cell>
        </row>
        <row r="44">
          <cell r="A44">
            <v>41395</v>
          </cell>
          <cell r="B44">
            <v>5565</v>
          </cell>
          <cell r="C44">
            <v>10282</v>
          </cell>
          <cell r="D44">
            <v>8450</v>
          </cell>
          <cell r="E44">
            <v>200607181</v>
          </cell>
          <cell r="F44">
            <v>65129753</v>
          </cell>
          <cell r="G44">
            <v>31833620</v>
          </cell>
          <cell r="H44">
            <v>31239679</v>
          </cell>
          <cell r="I44">
            <v>60266966</v>
          </cell>
          <cell r="J44">
            <v>1781147</v>
          </cell>
          <cell r="K44">
            <v>35153543</v>
          </cell>
          <cell r="L44">
            <v>23332276</v>
          </cell>
          <cell r="M44">
            <v>2260</v>
          </cell>
          <cell r="N44">
            <v>1768</v>
          </cell>
          <cell r="O44">
            <v>1901</v>
          </cell>
          <cell r="P44">
            <v>1291</v>
          </cell>
          <cell r="Q44">
            <v>365</v>
          </cell>
          <cell r="R44">
            <v>309</v>
          </cell>
          <cell r="S44">
            <v>21044435</v>
          </cell>
          <cell r="T44">
            <v>1492190</v>
          </cell>
          <cell r="U44">
            <v>9773547</v>
          </cell>
          <cell r="V44">
            <v>7908214</v>
          </cell>
          <cell r="W44">
            <v>1682079</v>
          </cell>
          <cell r="X44">
            <v>188405</v>
          </cell>
          <cell r="Y44">
            <v>5565</v>
          </cell>
          <cell r="Z44">
            <v>5557</v>
          </cell>
          <cell r="AA44">
            <v>5546</v>
          </cell>
          <cell r="AB44">
            <v>3778</v>
          </cell>
          <cell r="AC44">
            <v>3726</v>
          </cell>
          <cell r="AD44">
            <v>1651</v>
          </cell>
          <cell r="AF44">
            <v>2850</v>
          </cell>
          <cell r="AG44">
            <v>44542665</v>
          </cell>
          <cell r="AH44">
            <v>899609</v>
          </cell>
          <cell r="AI44">
            <v>6449786</v>
          </cell>
          <cell r="AJ44">
            <v>16934416</v>
          </cell>
          <cell r="AK44">
            <v>10484630</v>
          </cell>
          <cell r="AL44">
            <v>163</v>
          </cell>
          <cell r="AM44">
            <v>300</v>
          </cell>
          <cell r="AN44">
            <v>137</v>
          </cell>
          <cell r="AO44">
            <v>289</v>
          </cell>
          <cell r="AP44">
            <v>5555</v>
          </cell>
          <cell r="AQ44">
            <v>5556</v>
          </cell>
          <cell r="AR44">
            <v>250920423</v>
          </cell>
          <cell r="AS44">
            <v>81682548</v>
          </cell>
          <cell r="AT44">
            <v>3007</v>
          </cell>
          <cell r="AZ44">
            <v>2696</v>
          </cell>
          <cell r="BA44">
            <v>385</v>
          </cell>
          <cell r="BB44">
            <v>1569</v>
          </cell>
          <cell r="BC44">
            <v>1954</v>
          </cell>
          <cell r="BD44">
            <v>469</v>
          </cell>
          <cell r="BE44">
            <v>170</v>
          </cell>
          <cell r="BF44">
            <v>195</v>
          </cell>
          <cell r="BG44">
            <v>365</v>
          </cell>
          <cell r="BH44">
            <v>318</v>
          </cell>
          <cell r="BI44">
            <v>16</v>
          </cell>
          <cell r="BJ44">
            <v>277</v>
          </cell>
          <cell r="BK44">
            <v>293</v>
          </cell>
          <cell r="BL44">
            <v>205</v>
          </cell>
          <cell r="BM44">
            <v>48</v>
          </cell>
          <cell r="BN44">
            <v>94</v>
          </cell>
          <cell r="BO44">
            <v>142</v>
          </cell>
          <cell r="BV44">
            <v>2718</v>
          </cell>
          <cell r="BW44">
            <v>357</v>
          </cell>
          <cell r="BX44">
            <v>4513</v>
          </cell>
          <cell r="CB44">
            <v>5923</v>
          </cell>
          <cell r="CC44">
            <v>3029</v>
          </cell>
          <cell r="CD44">
            <v>3856</v>
          </cell>
          <cell r="CE44">
            <v>2580</v>
          </cell>
          <cell r="CF44">
            <v>5609</v>
          </cell>
          <cell r="CG44">
            <v>66</v>
          </cell>
          <cell r="CH44">
            <v>0</v>
          </cell>
          <cell r="CI44">
            <v>66</v>
          </cell>
          <cell r="CJ44">
            <v>1786</v>
          </cell>
          <cell r="CK44">
            <v>63</v>
          </cell>
          <cell r="CL44">
            <v>1589</v>
          </cell>
          <cell r="CM44">
            <v>1652</v>
          </cell>
          <cell r="CN44">
            <v>74</v>
          </cell>
          <cell r="CO44">
            <v>0</v>
          </cell>
          <cell r="CP44">
            <v>72</v>
          </cell>
          <cell r="CQ44">
            <v>718</v>
          </cell>
          <cell r="CR44">
            <v>658</v>
          </cell>
          <cell r="CS44">
            <v>7971</v>
          </cell>
          <cell r="CT44">
            <v>11878</v>
          </cell>
          <cell r="CU44">
            <v>1789</v>
          </cell>
          <cell r="CV44">
            <v>726</v>
          </cell>
          <cell r="CX44">
            <v>120</v>
          </cell>
          <cell r="CY44">
            <v>54</v>
          </cell>
          <cell r="CZ44">
            <v>181</v>
          </cell>
          <cell r="DA44">
            <v>14</v>
          </cell>
          <cell r="DB44">
            <v>369</v>
          </cell>
          <cell r="DC44">
            <v>6382</v>
          </cell>
          <cell r="DD44">
            <v>1093</v>
          </cell>
          <cell r="DE44">
            <v>190</v>
          </cell>
          <cell r="DF44">
            <v>4213</v>
          </cell>
          <cell r="DG44">
            <v>6183</v>
          </cell>
          <cell r="DH44">
            <v>29480624</v>
          </cell>
          <cell r="DI44">
            <v>15062041</v>
          </cell>
          <cell r="DJ44">
            <v>74133733</v>
          </cell>
          <cell r="DK44">
            <v>7548815</v>
          </cell>
          <cell r="DL44">
            <v>265525895</v>
          </cell>
          <cell r="DM44">
            <v>183843347</v>
          </cell>
          <cell r="DN44">
            <v>14605472</v>
          </cell>
          <cell r="DO44">
            <v>67077076</v>
          </cell>
          <cell r="DP44">
            <v>7056657</v>
          </cell>
          <cell r="DQ44">
            <v>105250</v>
          </cell>
          <cell r="DR44">
            <v>74028483</v>
          </cell>
        </row>
        <row r="45">
          <cell r="A45">
            <v>41426</v>
          </cell>
          <cell r="B45">
            <v>5565</v>
          </cell>
          <cell r="C45">
            <v>10282</v>
          </cell>
          <cell r="D45">
            <v>8450</v>
          </cell>
          <cell r="E45">
            <v>200607181</v>
          </cell>
          <cell r="F45">
            <v>65129753</v>
          </cell>
          <cell r="G45">
            <v>31833620</v>
          </cell>
          <cell r="H45">
            <v>31239679</v>
          </cell>
          <cell r="I45">
            <v>60266966</v>
          </cell>
          <cell r="J45">
            <v>1781147</v>
          </cell>
          <cell r="K45">
            <v>35153543</v>
          </cell>
          <cell r="L45">
            <v>23332276</v>
          </cell>
          <cell r="M45">
            <v>2258</v>
          </cell>
          <cell r="N45">
            <v>1756</v>
          </cell>
          <cell r="O45">
            <v>1899</v>
          </cell>
          <cell r="P45">
            <v>1332</v>
          </cell>
          <cell r="Q45">
            <v>369</v>
          </cell>
          <cell r="R45">
            <v>312</v>
          </cell>
          <cell r="S45">
            <v>21225349</v>
          </cell>
          <cell r="T45">
            <v>1481610</v>
          </cell>
          <cell r="U45">
            <v>9750953</v>
          </cell>
          <cell r="V45">
            <v>8047574</v>
          </cell>
          <cell r="W45">
            <v>1749876</v>
          </cell>
          <cell r="X45">
            <v>195336</v>
          </cell>
          <cell r="Y45">
            <v>5565</v>
          </cell>
          <cell r="Z45">
            <v>5557</v>
          </cell>
          <cell r="AA45">
            <v>5546</v>
          </cell>
          <cell r="AB45">
            <v>3796</v>
          </cell>
          <cell r="AC45">
            <v>3768</v>
          </cell>
          <cell r="AD45">
            <v>1656</v>
          </cell>
          <cell r="AF45">
            <v>3214</v>
          </cell>
          <cell r="AG45">
            <v>44447456</v>
          </cell>
          <cell r="AH45">
            <v>886632</v>
          </cell>
          <cell r="AI45">
            <v>6472309</v>
          </cell>
          <cell r="AJ45">
            <v>16960993</v>
          </cell>
          <cell r="AK45">
            <v>10488684</v>
          </cell>
          <cell r="AL45">
            <v>160</v>
          </cell>
          <cell r="AM45">
            <v>294</v>
          </cell>
          <cell r="AN45">
            <v>134</v>
          </cell>
          <cell r="AO45">
            <v>282</v>
          </cell>
          <cell r="AP45">
            <v>5555</v>
          </cell>
          <cell r="AQ45">
            <v>5557</v>
          </cell>
          <cell r="AR45">
            <v>250877599</v>
          </cell>
          <cell r="AS45">
            <v>85203331</v>
          </cell>
          <cell r="AT45">
            <v>3019</v>
          </cell>
          <cell r="AZ45">
            <v>2695</v>
          </cell>
          <cell r="BA45">
            <v>392</v>
          </cell>
          <cell r="BB45">
            <v>1570</v>
          </cell>
          <cell r="BC45">
            <v>1962</v>
          </cell>
          <cell r="BD45">
            <v>470</v>
          </cell>
          <cell r="BE45">
            <v>171</v>
          </cell>
          <cell r="BF45">
            <v>196</v>
          </cell>
          <cell r="BG45">
            <v>367</v>
          </cell>
          <cell r="BH45">
            <v>319</v>
          </cell>
          <cell r="BI45">
            <v>16</v>
          </cell>
          <cell r="BJ45">
            <v>277</v>
          </cell>
          <cell r="BK45">
            <v>293</v>
          </cell>
          <cell r="BL45">
            <v>205</v>
          </cell>
          <cell r="BM45">
            <v>49</v>
          </cell>
          <cell r="BN45">
            <v>94</v>
          </cell>
          <cell r="BO45">
            <v>143</v>
          </cell>
          <cell r="BV45">
            <v>2813</v>
          </cell>
          <cell r="BW45">
            <v>360</v>
          </cell>
          <cell r="BX45">
            <v>4531</v>
          </cell>
          <cell r="CB45">
            <v>5926</v>
          </cell>
          <cell r="CC45">
            <v>3031</v>
          </cell>
          <cell r="CD45">
            <v>3856</v>
          </cell>
          <cell r="CE45">
            <v>2580</v>
          </cell>
          <cell r="CF45">
            <v>5611</v>
          </cell>
          <cell r="CG45">
            <v>66</v>
          </cell>
          <cell r="CH45">
            <v>0</v>
          </cell>
          <cell r="CI45">
            <v>66</v>
          </cell>
          <cell r="CJ45">
            <v>1786</v>
          </cell>
          <cell r="CK45">
            <v>63</v>
          </cell>
          <cell r="CL45">
            <v>1589</v>
          </cell>
          <cell r="CM45">
            <v>1652</v>
          </cell>
          <cell r="CN45">
            <v>74</v>
          </cell>
          <cell r="CO45">
            <v>0</v>
          </cell>
          <cell r="CP45">
            <v>72</v>
          </cell>
          <cell r="CQ45">
            <v>718</v>
          </cell>
          <cell r="CR45">
            <v>658</v>
          </cell>
          <cell r="CS45">
            <v>7971</v>
          </cell>
          <cell r="CT45">
            <v>11869</v>
          </cell>
          <cell r="CU45">
            <v>1802</v>
          </cell>
          <cell r="CV45">
            <v>731</v>
          </cell>
          <cell r="CX45">
            <v>127</v>
          </cell>
          <cell r="CY45">
            <v>55</v>
          </cell>
          <cell r="CZ45">
            <v>224</v>
          </cell>
          <cell r="DA45">
            <v>14</v>
          </cell>
          <cell r="DB45">
            <v>420</v>
          </cell>
          <cell r="DC45">
            <v>6384</v>
          </cell>
          <cell r="DD45">
            <v>1088</v>
          </cell>
          <cell r="DE45">
            <v>189</v>
          </cell>
          <cell r="DF45">
            <v>4208</v>
          </cell>
          <cell r="DG45">
            <v>6183</v>
          </cell>
          <cell r="DH45">
            <v>29342725</v>
          </cell>
          <cell r="DI45">
            <v>15104731</v>
          </cell>
          <cell r="DJ45">
            <v>77433969</v>
          </cell>
          <cell r="DK45">
            <v>7769362</v>
          </cell>
          <cell r="DL45">
            <v>265741217</v>
          </cell>
          <cell r="DM45">
            <v>180537886</v>
          </cell>
          <cell r="DN45">
            <v>14863618</v>
          </cell>
          <cell r="DO45">
            <v>70339713</v>
          </cell>
          <cell r="DP45">
            <v>7094256</v>
          </cell>
          <cell r="DQ45">
            <v>174084</v>
          </cell>
          <cell r="DR45">
            <v>77259885</v>
          </cell>
        </row>
        <row r="46">
          <cell r="A46">
            <v>41456</v>
          </cell>
          <cell r="B46">
            <v>5565</v>
          </cell>
          <cell r="C46">
            <v>10282</v>
          </cell>
          <cell r="D46">
            <v>8450</v>
          </cell>
          <cell r="E46">
            <v>200607181</v>
          </cell>
          <cell r="F46">
            <v>65129753</v>
          </cell>
          <cell r="G46">
            <v>31833620</v>
          </cell>
          <cell r="H46">
            <v>31239679</v>
          </cell>
          <cell r="I46">
            <v>60266966</v>
          </cell>
          <cell r="J46">
            <v>1781147</v>
          </cell>
          <cell r="K46">
            <v>35153543</v>
          </cell>
          <cell r="L46">
            <v>23332276</v>
          </cell>
          <cell r="M46">
            <v>2368</v>
          </cell>
          <cell r="N46">
            <v>1834</v>
          </cell>
          <cell r="O46">
            <v>1989</v>
          </cell>
          <cell r="P46">
            <v>1373</v>
          </cell>
          <cell r="Q46">
            <v>388</v>
          </cell>
          <cell r="R46">
            <v>321</v>
          </cell>
          <cell r="S46">
            <v>21436436</v>
          </cell>
          <cell r="T46">
            <v>1493406</v>
          </cell>
          <cell r="U46">
            <v>9689540</v>
          </cell>
          <cell r="V46">
            <v>8221864</v>
          </cell>
          <cell r="W46">
            <v>1820725</v>
          </cell>
          <cell r="X46">
            <v>210901</v>
          </cell>
          <cell r="Y46">
            <v>5565</v>
          </cell>
          <cell r="Z46">
            <v>5560</v>
          </cell>
          <cell r="AA46">
            <v>5552</v>
          </cell>
          <cell r="AB46">
            <v>3831</v>
          </cell>
          <cell r="AC46">
            <v>3807</v>
          </cell>
          <cell r="AD46">
            <v>1669</v>
          </cell>
          <cell r="AF46">
            <v>3214</v>
          </cell>
          <cell r="AG46">
            <v>44519750</v>
          </cell>
          <cell r="AH46">
            <v>879815</v>
          </cell>
          <cell r="AI46">
            <v>6507603</v>
          </cell>
          <cell r="AJ46">
            <v>17134703</v>
          </cell>
          <cell r="AK46">
            <v>10627100</v>
          </cell>
          <cell r="AL46">
            <v>163</v>
          </cell>
          <cell r="AM46">
            <v>295</v>
          </cell>
          <cell r="AN46">
            <v>133</v>
          </cell>
          <cell r="AO46">
            <v>281</v>
          </cell>
          <cell r="AP46">
            <v>5560</v>
          </cell>
          <cell r="AQ46">
            <v>5560</v>
          </cell>
          <cell r="AR46">
            <v>252075035</v>
          </cell>
          <cell r="AS46">
            <v>88863472</v>
          </cell>
          <cell r="AT46">
            <v>3024</v>
          </cell>
          <cell r="AZ46">
            <v>2703</v>
          </cell>
          <cell r="BA46">
            <v>388</v>
          </cell>
          <cell r="BB46">
            <v>1575</v>
          </cell>
          <cell r="BC46">
            <v>1963</v>
          </cell>
          <cell r="BD46">
            <v>469</v>
          </cell>
          <cell r="BE46">
            <v>168</v>
          </cell>
          <cell r="BF46">
            <v>198</v>
          </cell>
          <cell r="BG46">
            <v>366</v>
          </cell>
          <cell r="BH46">
            <v>319</v>
          </cell>
          <cell r="BI46">
            <v>16</v>
          </cell>
          <cell r="BJ46">
            <v>277</v>
          </cell>
          <cell r="BK46">
            <v>293</v>
          </cell>
          <cell r="BL46">
            <v>205</v>
          </cell>
          <cell r="BM46">
            <v>48</v>
          </cell>
          <cell r="BN46">
            <v>95</v>
          </cell>
          <cell r="BO46">
            <v>143</v>
          </cell>
          <cell r="BV46">
            <v>2850</v>
          </cell>
          <cell r="BW46">
            <v>360</v>
          </cell>
          <cell r="BX46">
            <v>4531</v>
          </cell>
          <cell r="CB46">
            <v>5927</v>
          </cell>
          <cell r="CC46">
            <v>3032</v>
          </cell>
          <cell r="CD46">
            <v>3856</v>
          </cell>
          <cell r="CE46">
            <v>2580</v>
          </cell>
          <cell r="CF46">
            <v>5612</v>
          </cell>
          <cell r="CG46">
            <v>66</v>
          </cell>
          <cell r="CH46">
            <v>0</v>
          </cell>
          <cell r="CI46">
            <v>66</v>
          </cell>
          <cell r="CJ46">
            <v>1785</v>
          </cell>
          <cell r="CK46">
            <v>63</v>
          </cell>
          <cell r="CL46">
            <v>1589</v>
          </cell>
          <cell r="CM46">
            <v>1652</v>
          </cell>
          <cell r="CN46">
            <v>74</v>
          </cell>
          <cell r="CO46">
            <v>0</v>
          </cell>
          <cell r="CP46">
            <v>72</v>
          </cell>
          <cell r="CQ46">
            <v>718</v>
          </cell>
          <cell r="CR46">
            <v>658</v>
          </cell>
          <cell r="CS46">
            <v>7975</v>
          </cell>
          <cell r="CT46">
            <v>11878</v>
          </cell>
          <cell r="CU46">
            <v>1801</v>
          </cell>
          <cell r="CV46">
            <v>730</v>
          </cell>
          <cell r="CX46">
            <v>126</v>
          </cell>
          <cell r="CY46">
            <v>56</v>
          </cell>
          <cell r="CZ46">
            <v>224</v>
          </cell>
          <cell r="DA46">
            <v>14</v>
          </cell>
          <cell r="DB46">
            <v>420</v>
          </cell>
          <cell r="DC46">
            <v>6386</v>
          </cell>
          <cell r="DD46">
            <v>1086</v>
          </cell>
          <cell r="DE46">
            <v>187</v>
          </cell>
          <cell r="DF46">
            <v>4219</v>
          </cell>
          <cell r="DG46">
            <v>6180</v>
          </cell>
          <cell r="DH46">
            <v>29211549</v>
          </cell>
          <cell r="DI46">
            <v>15308201</v>
          </cell>
          <cell r="DJ46">
            <v>80989373</v>
          </cell>
          <cell r="DK46">
            <v>7874099</v>
          </cell>
          <cell r="DL46">
            <v>266999184</v>
          </cell>
          <cell r="DM46">
            <v>178135712</v>
          </cell>
          <cell r="DN46">
            <v>14924149</v>
          </cell>
          <cell r="DO46">
            <v>73939323</v>
          </cell>
          <cell r="DP46">
            <v>7050050</v>
          </cell>
          <cell r="DQ46">
            <v>257214</v>
          </cell>
          <cell r="DR46">
            <v>80732159</v>
          </cell>
        </row>
        <row r="47">
          <cell r="A47">
            <v>41487</v>
          </cell>
          <cell r="B47">
            <v>5565</v>
          </cell>
          <cell r="C47">
            <v>10282</v>
          </cell>
          <cell r="D47">
            <v>8450</v>
          </cell>
          <cell r="E47">
            <v>200607181</v>
          </cell>
          <cell r="F47">
            <v>65129753</v>
          </cell>
          <cell r="G47">
            <v>31833620</v>
          </cell>
          <cell r="H47">
            <v>31239679</v>
          </cell>
          <cell r="I47">
            <v>60266966</v>
          </cell>
          <cell r="J47">
            <v>1781147</v>
          </cell>
          <cell r="K47">
            <v>35153543</v>
          </cell>
          <cell r="L47">
            <v>23332276</v>
          </cell>
          <cell r="M47">
            <v>2367</v>
          </cell>
          <cell r="N47">
            <v>1828</v>
          </cell>
          <cell r="O47">
            <v>2008</v>
          </cell>
          <cell r="P47">
            <v>1442</v>
          </cell>
          <cell r="Q47">
            <v>409</v>
          </cell>
          <cell r="R47">
            <v>353</v>
          </cell>
          <cell r="S47">
            <v>21643902</v>
          </cell>
          <cell r="T47">
            <v>1473287</v>
          </cell>
          <cell r="U47">
            <v>9641508</v>
          </cell>
          <cell r="V47">
            <v>8416519</v>
          </cell>
          <cell r="W47">
            <v>1887491</v>
          </cell>
          <cell r="X47">
            <v>225097</v>
          </cell>
          <cell r="Y47">
            <v>5565</v>
          </cell>
          <cell r="Z47">
            <v>5559</v>
          </cell>
          <cell r="AA47">
            <v>5556</v>
          </cell>
          <cell r="AB47">
            <v>3838</v>
          </cell>
          <cell r="AC47">
            <v>3842</v>
          </cell>
          <cell r="AD47">
            <v>1689</v>
          </cell>
          <cell r="AF47">
            <v>3214</v>
          </cell>
          <cell r="AG47">
            <v>44438736</v>
          </cell>
          <cell r="AH47">
            <v>878193</v>
          </cell>
          <cell r="AI47">
            <v>6570521</v>
          </cell>
          <cell r="AJ47">
            <v>17330599</v>
          </cell>
          <cell r="AK47">
            <v>10760078</v>
          </cell>
          <cell r="AL47">
            <v>163</v>
          </cell>
          <cell r="AM47">
            <v>293</v>
          </cell>
          <cell r="AN47">
            <v>133</v>
          </cell>
          <cell r="AO47">
            <v>280</v>
          </cell>
          <cell r="AP47">
            <v>5561</v>
          </cell>
          <cell r="AQ47">
            <v>5561</v>
          </cell>
          <cell r="AR47">
            <v>253433735</v>
          </cell>
          <cell r="AS47">
            <v>93270194</v>
          </cell>
          <cell r="AT47">
            <v>3024</v>
          </cell>
          <cell r="AZ47">
            <v>2703</v>
          </cell>
          <cell r="BA47">
            <v>402</v>
          </cell>
          <cell r="BB47">
            <v>1578</v>
          </cell>
          <cell r="BC47">
            <v>1980</v>
          </cell>
          <cell r="BD47">
            <v>469</v>
          </cell>
          <cell r="BE47">
            <v>175</v>
          </cell>
          <cell r="BF47">
            <v>198</v>
          </cell>
          <cell r="BG47">
            <v>373</v>
          </cell>
          <cell r="BH47">
            <v>320</v>
          </cell>
          <cell r="BI47">
            <v>16</v>
          </cell>
          <cell r="BJ47">
            <v>277</v>
          </cell>
          <cell r="BK47">
            <v>293</v>
          </cell>
          <cell r="BL47">
            <v>205</v>
          </cell>
          <cell r="BM47">
            <v>48</v>
          </cell>
          <cell r="BN47">
            <v>95</v>
          </cell>
          <cell r="BO47">
            <v>143</v>
          </cell>
          <cell r="BV47">
            <v>2915</v>
          </cell>
          <cell r="BW47">
            <v>362</v>
          </cell>
          <cell r="BX47">
            <v>4556</v>
          </cell>
          <cell r="CB47">
            <v>5927</v>
          </cell>
          <cell r="CC47">
            <v>3035</v>
          </cell>
          <cell r="CD47">
            <v>4546</v>
          </cell>
          <cell r="CE47">
            <v>3158</v>
          </cell>
          <cell r="CF47">
            <v>6193</v>
          </cell>
          <cell r="CG47">
            <v>66</v>
          </cell>
          <cell r="CH47">
            <v>0</v>
          </cell>
          <cell r="CI47">
            <v>66</v>
          </cell>
          <cell r="CJ47">
            <v>1780</v>
          </cell>
          <cell r="CK47">
            <v>69</v>
          </cell>
          <cell r="CL47">
            <v>1589</v>
          </cell>
          <cell r="CM47">
            <v>1658</v>
          </cell>
          <cell r="CN47">
            <v>74</v>
          </cell>
          <cell r="CO47">
            <v>2</v>
          </cell>
          <cell r="CP47">
            <v>72</v>
          </cell>
          <cell r="CQ47">
            <v>718</v>
          </cell>
          <cell r="CR47">
            <v>658</v>
          </cell>
          <cell r="CS47">
            <v>8004</v>
          </cell>
          <cell r="CT47">
            <v>11849</v>
          </cell>
          <cell r="CU47">
            <v>1809</v>
          </cell>
          <cell r="CV47">
            <v>740</v>
          </cell>
          <cell r="CX47">
            <v>132</v>
          </cell>
          <cell r="CY47">
            <v>57</v>
          </cell>
          <cell r="CZ47">
            <v>340</v>
          </cell>
          <cell r="DA47">
            <v>16</v>
          </cell>
          <cell r="DB47">
            <v>545</v>
          </cell>
          <cell r="DC47">
            <v>6394</v>
          </cell>
          <cell r="DD47">
            <v>1052</v>
          </cell>
          <cell r="DE47">
            <v>184</v>
          </cell>
          <cell r="DF47">
            <v>4219</v>
          </cell>
          <cell r="DG47">
            <v>6180</v>
          </cell>
          <cell r="DH47">
            <v>29130535</v>
          </cell>
          <cell r="DI47">
            <v>15308201</v>
          </cell>
          <cell r="DJ47">
            <v>85311293</v>
          </cell>
          <cell r="DK47">
            <v>7958901</v>
          </cell>
          <cell r="DL47">
            <v>268440423</v>
          </cell>
          <cell r="DM47">
            <v>175170229</v>
          </cell>
          <cell r="DN47">
            <v>15006688</v>
          </cell>
          <cell r="DO47">
            <v>78263506</v>
          </cell>
          <cell r="DP47">
            <v>7047787</v>
          </cell>
          <cell r="DQ47">
            <v>398622</v>
          </cell>
          <cell r="DR47">
            <v>84912671</v>
          </cell>
        </row>
        <row r="48">
          <cell r="A48">
            <v>41518</v>
          </cell>
          <cell r="B48">
            <v>5570</v>
          </cell>
          <cell r="C48">
            <v>10282</v>
          </cell>
          <cell r="D48">
            <v>8450</v>
          </cell>
          <cell r="E48">
            <v>200607181</v>
          </cell>
          <cell r="F48">
            <v>65129753</v>
          </cell>
          <cell r="G48">
            <v>31833620</v>
          </cell>
          <cell r="H48">
            <v>31239679</v>
          </cell>
          <cell r="I48">
            <v>60266966</v>
          </cell>
          <cell r="J48">
            <v>1781147</v>
          </cell>
          <cell r="K48">
            <v>35153543</v>
          </cell>
          <cell r="L48">
            <v>23332276</v>
          </cell>
          <cell r="M48">
            <v>2365</v>
          </cell>
          <cell r="N48">
            <v>1820</v>
          </cell>
          <cell r="O48">
            <v>2001</v>
          </cell>
          <cell r="P48">
            <v>1454</v>
          </cell>
          <cell r="Q48">
            <v>410</v>
          </cell>
          <cell r="R48">
            <v>347</v>
          </cell>
          <cell r="S48">
            <v>21783064</v>
          </cell>
          <cell r="T48">
            <v>1450623</v>
          </cell>
          <cell r="U48">
            <v>9585733</v>
          </cell>
          <cell r="V48">
            <v>8511421</v>
          </cell>
          <cell r="W48">
            <v>1994208</v>
          </cell>
          <cell r="X48">
            <v>241079</v>
          </cell>
          <cell r="Y48">
            <v>5565</v>
          </cell>
          <cell r="Z48">
            <v>5559</v>
          </cell>
          <cell r="AA48">
            <v>5556</v>
          </cell>
          <cell r="AB48">
            <v>3866</v>
          </cell>
          <cell r="AC48">
            <v>3839</v>
          </cell>
          <cell r="AD48">
            <v>1711</v>
          </cell>
          <cell r="AF48">
            <v>3697</v>
          </cell>
          <cell r="AG48">
            <v>44331457</v>
          </cell>
          <cell r="AH48">
            <v>877440</v>
          </cell>
          <cell r="AI48">
            <v>6568887</v>
          </cell>
          <cell r="AJ48">
            <v>17406765</v>
          </cell>
          <cell r="AK48">
            <v>10837878</v>
          </cell>
          <cell r="AL48">
            <v>159</v>
          </cell>
          <cell r="AM48">
            <v>291</v>
          </cell>
          <cell r="AN48">
            <v>133</v>
          </cell>
          <cell r="AO48">
            <v>270</v>
          </cell>
          <cell r="AP48">
            <v>5562</v>
          </cell>
          <cell r="AQ48">
            <v>5562</v>
          </cell>
          <cell r="AR48">
            <v>253191255</v>
          </cell>
          <cell r="AS48">
            <v>96347438</v>
          </cell>
          <cell r="AT48">
            <v>3024</v>
          </cell>
          <cell r="AX48">
            <v>46</v>
          </cell>
          <cell r="AY48">
            <v>170</v>
          </cell>
          <cell r="AZ48">
            <v>2703</v>
          </cell>
          <cell r="BA48">
            <v>409</v>
          </cell>
          <cell r="BB48">
            <v>1583</v>
          </cell>
          <cell r="BC48">
            <v>1992</v>
          </cell>
          <cell r="BD48">
            <v>469</v>
          </cell>
          <cell r="BE48">
            <v>170</v>
          </cell>
          <cell r="BF48">
            <v>203</v>
          </cell>
          <cell r="BG48">
            <v>373</v>
          </cell>
          <cell r="BH48">
            <v>333</v>
          </cell>
          <cell r="BI48">
            <v>16</v>
          </cell>
          <cell r="BJ48">
            <v>277</v>
          </cell>
          <cell r="BK48">
            <v>293</v>
          </cell>
          <cell r="BL48">
            <v>208</v>
          </cell>
          <cell r="BM48">
            <v>48</v>
          </cell>
          <cell r="BN48">
            <v>95</v>
          </cell>
          <cell r="BO48">
            <v>143</v>
          </cell>
          <cell r="BV48">
            <v>3008</v>
          </cell>
          <cell r="BW48">
            <v>368</v>
          </cell>
          <cell r="BX48">
            <v>4556</v>
          </cell>
          <cell r="CB48">
            <v>5929</v>
          </cell>
          <cell r="CC48">
            <v>3040</v>
          </cell>
          <cell r="CD48">
            <v>4545</v>
          </cell>
          <cell r="CE48">
            <v>3159</v>
          </cell>
          <cell r="CF48">
            <v>6199</v>
          </cell>
          <cell r="CG48">
            <v>66</v>
          </cell>
          <cell r="CH48">
            <v>0</v>
          </cell>
          <cell r="CI48">
            <v>66</v>
          </cell>
          <cell r="CJ48">
            <v>1780</v>
          </cell>
          <cell r="CK48">
            <v>67</v>
          </cell>
          <cell r="CL48">
            <v>1591</v>
          </cell>
          <cell r="CM48">
            <v>1658</v>
          </cell>
          <cell r="CN48">
            <v>74</v>
          </cell>
          <cell r="CO48">
            <v>2</v>
          </cell>
          <cell r="CP48">
            <v>72</v>
          </cell>
          <cell r="CQ48">
            <v>718</v>
          </cell>
          <cell r="CR48">
            <v>658</v>
          </cell>
          <cell r="CS48">
            <v>8007</v>
          </cell>
          <cell r="CT48">
            <v>11849</v>
          </cell>
          <cell r="CU48">
            <v>1809</v>
          </cell>
          <cell r="CV48">
            <v>746</v>
          </cell>
          <cell r="CX48">
            <v>132</v>
          </cell>
          <cell r="CY48">
            <v>58</v>
          </cell>
          <cell r="CZ48">
            <v>366</v>
          </cell>
          <cell r="DA48">
            <v>17</v>
          </cell>
          <cell r="DB48">
            <v>573</v>
          </cell>
          <cell r="DC48">
            <v>6394</v>
          </cell>
          <cell r="DD48">
            <v>1052</v>
          </cell>
          <cell r="DE48">
            <v>184</v>
          </cell>
          <cell r="DF48">
            <v>4219</v>
          </cell>
          <cell r="DG48">
            <v>6180</v>
          </cell>
          <cell r="DH48">
            <v>29019533</v>
          </cell>
          <cell r="DI48">
            <v>15311924</v>
          </cell>
          <cell r="DJ48">
            <v>88313528</v>
          </cell>
          <cell r="DK48">
            <v>8033910</v>
          </cell>
          <cell r="DL48">
            <v>268266822</v>
          </cell>
          <cell r="DM48">
            <v>171919384</v>
          </cell>
          <cell r="DN48">
            <v>15075567</v>
          </cell>
          <cell r="DO48">
            <v>81271871</v>
          </cell>
          <cell r="DP48">
            <v>7041657</v>
          </cell>
          <cell r="DQ48">
            <v>552632</v>
          </cell>
          <cell r="DR48">
            <v>87760896</v>
          </cell>
        </row>
        <row r="49">
          <cell r="A49">
            <v>41548</v>
          </cell>
          <cell r="B49">
            <v>5570</v>
          </cell>
          <cell r="C49">
            <v>10282</v>
          </cell>
          <cell r="D49">
            <v>8458</v>
          </cell>
          <cell r="E49">
            <v>200607181</v>
          </cell>
          <cell r="F49">
            <v>65129753</v>
          </cell>
          <cell r="G49">
            <v>31833620</v>
          </cell>
          <cell r="H49">
            <v>31239679</v>
          </cell>
          <cell r="I49">
            <v>60266966</v>
          </cell>
          <cell r="J49">
            <v>1781147</v>
          </cell>
          <cell r="K49">
            <v>35153543</v>
          </cell>
          <cell r="L49">
            <v>23332276</v>
          </cell>
          <cell r="M49">
            <v>2376</v>
          </cell>
          <cell r="N49">
            <v>1818</v>
          </cell>
          <cell r="O49">
            <v>2030</v>
          </cell>
          <cell r="P49">
            <v>1483</v>
          </cell>
          <cell r="Q49">
            <v>422</v>
          </cell>
          <cell r="R49">
            <v>354</v>
          </cell>
          <cell r="S49">
            <v>22057359</v>
          </cell>
          <cell r="T49">
            <v>1483408</v>
          </cell>
          <cell r="U49">
            <v>9483993</v>
          </cell>
          <cell r="V49">
            <v>8762506</v>
          </cell>
          <cell r="W49">
            <v>2064037</v>
          </cell>
          <cell r="X49">
            <v>263415</v>
          </cell>
          <cell r="Y49">
            <v>5565</v>
          </cell>
          <cell r="Z49">
            <v>5557</v>
          </cell>
          <cell r="AA49">
            <v>5556</v>
          </cell>
          <cell r="AB49">
            <v>3888</v>
          </cell>
          <cell r="AC49">
            <v>3861</v>
          </cell>
          <cell r="AD49">
            <v>1715</v>
          </cell>
          <cell r="AF49">
            <v>3697</v>
          </cell>
          <cell r="AG49">
            <v>44832635</v>
          </cell>
          <cell r="AH49">
            <v>877073</v>
          </cell>
          <cell r="AI49">
            <v>6826901</v>
          </cell>
          <cell r="AJ49">
            <v>17725551</v>
          </cell>
          <cell r="AK49">
            <v>10898650</v>
          </cell>
          <cell r="AL49">
            <v>170</v>
          </cell>
          <cell r="AM49">
            <v>303</v>
          </cell>
          <cell r="AN49">
            <v>134</v>
          </cell>
          <cell r="AO49">
            <v>297</v>
          </cell>
          <cell r="AP49">
            <v>5561</v>
          </cell>
          <cell r="AQ49">
            <v>5561</v>
          </cell>
          <cell r="AR49">
            <v>254710869</v>
          </cell>
          <cell r="AS49">
            <v>100808614</v>
          </cell>
          <cell r="AT49">
            <v>3044</v>
          </cell>
          <cell r="AX49">
            <v>52</v>
          </cell>
          <cell r="AY49">
            <v>169</v>
          </cell>
          <cell r="AZ49">
            <v>2703</v>
          </cell>
          <cell r="BA49">
            <v>409</v>
          </cell>
          <cell r="BB49">
            <v>1587</v>
          </cell>
          <cell r="BC49">
            <v>1996</v>
          </cell>
          <cell r="BD49">
            <v>469</v>
          </cell>
          <cell r="BE49">
            <v>169</v>
          </cell>
          <cell r="BF49">
            <v>204</v>
          </cell>
          <cell r="BG49">
            <v>373</v>
          </cell>
          <cell r="BH49">
            <v>333</v>
          </cell>
          <cell r="BI49">
            <v>17</v>
          </cell>
          <cell r="BJ49">
            <v>277</v>
          </cell>
          <cell r="BK49">
            <v>294</v>
          </cell>
          <cell r="BL49">
            <v>208</v>
          </cell>
          <cell r="BM49">
            <v>50</v>
          </cell>
          <cell r="BN49">
            <v>95</v>
          </cell>
          <cell r="BO49">
            <v>145</v>
          </cell>
          <cell r="BV49">
            <v>3110</v>
          </cell>
          <cell r="BW49">
            <v>373</v>
          </cell>
          <cell r="BX49">
            <v>4489</v>
          </cell>
          <cell r="CB49">
            <v>5932</v>
          </cell>
          <cell r="CC49">
            <v>3058</v>
          </cell>
          <cell r="CD49">
            <v>4545</v>
          </cell>
          <cell r="CE49">
            <v>3164</v>
          </cell>
          <cell r="CF49">
            <v>6222</v>
          </cell>
          <cell r="CG49">
            <v>66</v>
          </cell>
          <cell r="CH49">
            <v>0</v>
          </cell>
          <cell r="CI49">
            <v>66</v>
          </cell>
          <cell r="CJ49">
            <v>1780</v>
          </cell>
          <cell r="CK49">
            <v>66</v>
          </cell>
          <cell r="CL49">
            <v>1592</v>
          </cell>
          <cell r="CM49">
            <v>1658</v>
          </cell>
          <cell r="CN49">
            <v>74</v>
          </cell>
          <cell r="CO49">
            <v>2</v>
          </cell>
          <cell r="CP49">
            <v>72</v>
          </cell>
          <cell r="CQ49">
            <v>718</v>
          </cell>
          <cell r="CR49">
            <v>658</v>
          </cell>
          <cell r="CS49">
            <v>8028</v>
          </cell>
          <cell r="CT49">
            <v>11882</v>
          </cell>
          <cell r="CU49">
            <v>1802</v>
          </cell>
          <cell r="CV49">
            <v>746</v>
          </cell>
          <cell r="CX49">
            <v>136</v>
          </cell>
          <cell r="CY49">
            <v>62</v>
          </cell>
          <cell r="CZ49">
            <v>418</v>
          </cell>
          <cell r="DA49">
            <v>20</v>
          </cell>
          <cell r="DB49">
            <v>636</v>
          </cell>
          <cell r="DC49">
            <v>6401</v>
          </cell>
          <cell r="DD49">
            <v>1052</v>
          </cell>
          <cell r="DE49">
            <v>176</v>
          </cell>
          <cell r="DF49">
            <v>4253</v>
          </cell>
          <cell r="DG49">
            <v>6179</v>
          </cell>
          <cell r="DH49">
            <v>28916217</v>
          </cell>
          <cell r="DI49">
            <v>15916418</v>
          </cell>
          <cell r="DJ49">
            <v>92635516</v>
          </cell>
          <cell r="DK49">
            <v>8173098</v>
          </cell>
          <cell r="DL49">
            <v>269923975</v>
          </cell>
          <cell r="DM49">
            <v>169115361</v>
          </cell>
          <cell r="DN49">
            <v>15213106</v>
          </cell>
          <cell r="DO49">
            <v>85595508</v>
          </cell>
          <cell r="DP49">
            <v>7040008</v>
          </cell>
          <cell r="DQ49">
            <v>730574</v>
          </cell>
          <cell r="DR49">
            <v>91904942</v>
          </cell>
        </row>
        <row r="50">
          <cell r="A50">
            <v>41579</v>
          </cell>
          <cell r="B50">
            <v>5570</v>
          </cell>
          <cell r="C50">
            <v>10282</v>
          </cell>
          <cell r="D50">
            <v>8491</v>
          </cell>
          <cell r="E50">
            <v>200607181</v>
          </cell>
          <cell r="F50">
            <v>65129753</v>
          </cell>
          <cell r="G50">
            <v>31833620</v>
          </cell>
          <cell r="H50">
            <v>31239679</v>
          </cell>
          <cell r="I50">
            <v>60266966</v>
          </cell>
          <cell r="J50">
            <v>1781147</v>
          </cell>
          <cell r="K50">
            <v>35153543</v>
          </cell>
          <cell r="L50">
            <v>23332276</v>
          </cell>
          <cell r="M50">
            <v>2402</v>
          </cell>
          <cell r="N50">
            <v>1826</v>
          </cell>
          <cell r="O50">
            <v>2045</v>
          </cell>
          <cell r="P50">
            <v>1477</v>
          </cell>
          <cell r="Q50">
            <v>435</v>
          </cell>
          <cell r="R50">
            <v>365</v>
          </cell>
          <cell r="S50">
            <v>22196125</v>
          </cell>
          <cell r="T50">
            <v>1480860</v>
          </cell>
          <cell r="U50">
            <v>9417059</v>
          </cell>
          <cell r="V50">
            <v>8877689</v>
          </cell>
          <cell r="W50">
            <v>2127174</v>
          </cell>
          <cell r="X50">
            <v>293343</v>
          </cell>
          <cell r="Y50">
            <v>5565</v>
          </cell>
          <cell r="Z50">
            <v>5558</v>
          </cell>
          <cell r="AA50">
            <v>5556</v>
          </cell>
          <cell r="AB50">
            <v>3892</v>
          </cell>
          <cell r="AC50">
            <v>3879</v>
          </cell>
          <cell r="AD50">
            <v>1748</v>
          </cell>
          <cell r="AF50">
            <v>3697</v>
          </cell>
          <cell r="AG50">
            <v>44910508</v>
          </cell>
          <cell r="AH50">
            <v>876125</v>
          </cell>
          <cell r="AI50">
            <v>6861063</v>
          </cell>
          <cell r="AJ50">
            <v>17921374</v>
          </cell>
          <cell r="AK50">
            <v>11060311</v>
          </cell>
          <cell r="AL50">
            <v>167</v>
          </cell>
          <cell r="AM50">
            <v>300</v>
          </cell>
          <cell r="AN50">
            <v>134</v>
          </cell>
          <cell r="AO50">
            <v>293</v>
          </cell>
          <cell r="AP50">
            <v>5559</v>
          </cell>
          <cell r="AQ50">
            <v>5559</v>
          </cell>
          <cell r="AR50">
            <v>255318120</v>
          </cell>
          <cell r="AS50">
            <v>104576362</v>
          </cell>
          <cell r="AT50">
            <v>3106</v>
          </cell>
          <cell r="AX50">
            <v>50</v>
          </cell>
          <cell r="AY50">
            <v>166</v>
          </cell>
          <cell r="AZ50">
            <v>2703</v>
          </cell>
          <cell r="BA50">
            <v>405</v>
          </cell>
          <cell r="BB50">
            <v>1593</v>
          </cell>
          <cell r="BC50">
            <v>1998</v>
          </cell>
          <cell r="BD50">
            <v>469</v>
          </cell>
          <cell r="BE50">
            <v>166</v>
          </cell>
          <cell r="BF50">
            <v>207</v>
          </cell>
          <cell r="BG50">
            <v>373</v>
          </cell>
          <cell r="BH50">
            <v>333</v>
          </cell>
          <cell r="BI50">
            <v>18</v>
          </cell>
          <cell r="BJ50">
            <v>277</v>
          </cell>
          <cell r="BK50">
            <v>295</v>
          </cell>
          <cell r="BL50">
            <v>208</v>
          </cell>
          <cell r="BM50">
            <v>50</v>
          </cell>
          <cell r="BN50">
            <v>95</v>
          </cell>
          <cell r="BO50">
            <v>145</v>
          </cell>
          <cell r="BV50">
            <v>3143</v>
          </cell>
          <cell r="BW50">
            <v>375</v>
          </cell>
          <cell r="BX50">
            <v>4526</v>
          </cell>
          <cell r="CB50">
            <v>5933</v>
          </cell>
          <cell r="CC50">
            <v>3068</v>
          </cell>
          <cell r="CD50">
            <v>4545</v>
          </cell>
          <cell r="CE50">
            <v>3165</v>
          </cell>
          <cell r="CF50">
            <v>6233</v>
          </cell>
          <cell r="CG50">
            <v>66</v>
          </cell>
          <cell r="CH50">
            <v>0</v>
          </cell>
          <cell r="CI50">
            <v>66</v>
          </cell>
          <cell r="CJ50">
            <v>1780</v>
          </cell>
          <cell r="CK50">
            <v>65</v>
          </cell>
          <cell r="CL50">
            <v>1593</v>
          </cell>
          <cell r="CM50">
            <v>1658</v>
          </cell>
          <cell r="CN50">
            <v>74</v>
          </cell>
          <cell r="CO50">
            <v>2</v>
          </cell>
          <cell r="CP50">
            <v>72</v>
          </cell>
          <cell r="CQ50">
            <v>718</v>
          </cell>
          <cell r="CR50">
            <v>658</v>
          </cell>
          <cell r="CS50">
            <v>8053</v>
          </cell>
          <cell r="CT50">
            <v>11924</v>
          </cell>
          <cell r="CU50">
            <v>1799</v>
          </cell>
          <cell r="CV50">
            <v>751</v>
          </cell>
          <cell r="CX50">
            <v>193</v>
          </cell>
          <cell r="CY50">
            <v>63</v>
          </cell>
          <cell r="CZ50">
            <v>514</v>
          </cell>
          <cell r="DA50">
            <v>20</v>
          </cell>
          <cell r="DB50">
            <v>790</v>
          </cell>
          <cell r="DC50">
            <v>6403</v>
          </cell>
          <cell r="DD50">
            <v>1050</v>
          </cell>
          <cell r="DE50">
            <v>174</v>
          </cell>
          <cell r="DF50">
            <v>4297</v>
          </cell>
          <cell r="DG50">
            <v>6178</v>
          </cell>
          <cell r="DH50">
            <v>28812121</v>
          </cell>
          <cell r="DI50">
            <v>16098387</v>
          </cell>
          <cell r="DJ50">
            <v>96401053</v>
          </cell>
          <cell r="DK50">
            <v>8175309</v>
          </cell>
          <cell r="DL50">
            <v>270518875</v>
          </cell>
          <cell r="DM50">
            <v>165942513</v>
          </cell>
          <cell r="DN50">
            <v>15200755</v>
          </cell>
          <cell r="DO50">
            <v>89375607</v>
          </cell>
          <cell r="DP50">
            <v>7025446</v>
          </cell>
          <cell r="DQ50">
            <v>923351</v>
          </cell>
          <cell r="DR50">
            <v>95477702</v>
          </cell>
        </row>
        <row r="51">
          <cell r="A51">
            <v>41609</v>
          </cell>
          <cell r="B51">
            <v>5570</v>
          </cell>
          <cell r="C51">
            <v>10282</v>
          </cell>
          <cell r="D51">
            <v>8544</v>
          </cell>
          <cell r="E51">
            <v>200607181</v>
          </cell>
          <cell r="F51">
            <v>65129753</v>
          </cell>
          <cell r="G51">
            <v>31833620</v>
          </cell>
          <cell r="H51">
            <v>31239679</v>
          </cell>
          <cell r="I51">
            <v>60266966</v>
          </cell>
          <cell r="J51">
            <v>1781147</v>
          </cell>
          <cell r="K51">
            <v>35153543</v>
          </cell>
          <cell r="L51">
            <v>23332276</v>
          </cell>
          <cell r="M51">
            <v>2255</v>
          </cell>
          <cell r="N51">
            <v>1689</v>
          </cell>
          <cell r="O51">
            <v>1964</v>
          </cell>
          <cell r="P51">
            <v>1470</v>
          </cell>
          <cell r="Q51">
            <v>417</v>
          </cell>
          <cell r="R51">
            <v>326</v>
          </cell>
          <cell r="S51">
            <v>22253904</v>
          </cell>
          <cell r="T51">
            <v>1420072</v>
          </cell>
          <cell r="U51">
            <v>9084677</v>
          </cell>
          <cell r="V51">
            <v>8865746</v>
          </cell>
          <cell r="W51">
            <v>2179377</v>
          </cell>
          <cell r="X51">
            <v>704032</v>
          </cell>
          <cell r="Y51">
            <v>5565</v>
          </cell>
          <cell r="Z51">
            <v>5558</v>
          </cell>
          <cell r="AA51">
            <v>5553</v>
          </cell>
          <cell r="AB51">
            <v>3867</v>
          </cell>
          <cell r="AC51">
            <v>3865</v>
          </cell>
          <cell r="AD51">
            <v>1683</v>
          </cell>
          <cell r="AF51">
            <v>4431</v>
          </cell>
          <cell r="AG51">
            <v>45188418</v>
          </cell>
          <cell r="AH51">
            <v>876125</v>
          </cell>
          <cell r="AI51">
            <v>6891816</v>
          </cell>
          <cell r="AJ51">
            <v>18019677</v>
          </cell>
          <cell r="AK51">
            <v>11127861</v>
          </cell>
          <cell r="AL51">
            <v>167</v>
          </cell>
          <cell r="AM51">
            <v>300</v>
          </cell>
          <cell r="AN51">
            <v>134</v>
          </cell>
          <cell r="AO51">
            <v>291</v>
          </cell>
          <cell r="AP51">
            <v>5560</v>
          </cell>
          <cell r="AQ51">
            <v>5560</v>
          </cell>
          <cell r="AR51">
            <v>255768932</v>
          </cell>
          <cell r="AS51">
            <v>111404147</v>
          </cell>
          <cell r="AT51">
            <v>3161</v>
          </cell>
          <cell r="AX51">
            <v>50</v>
          </cell>
          <cell r="AY51">
            <v>166</v>
          </cell>
          <cell r="AZ51">
            <v>2709</v>
          </cell>
          <cell r="BA51">
            <v>409</v>
          </cell>
          <cell r="BB51">
            <v>1596</v>
          </cell>
          <cell r="BC51">
            <v>2005</v>
          </cell>
          <cell r="BD51">
            <v>469</v>
          </cell>
          <cell r="BE51">
            <v>168</v>
          </cell>
          <cell r="BF51">
            <v>208</v>
          </cell>
          <cell r="BG51">
            <v>376</v>
          </cell>
          <cell r="BH51">
            <v>333</v>
          </cell>
          <cell r="BI51">
            <v>18</v>
          </cell>
          <cell r="BJ51">
            <v>277</v>
          </cell>
          <cell r="BK51">
            <v>295</v>
          </cell>
          <cell r="BL51">
            <v>208</v>
          </cell>
          <cell r="BM51">
            <v>50</v>
          </cell>
          <cell r="BN51">
            <v>95</v>
          </cell>
          <cell r="BO51">
            <v>145</v>
          </cell>
          <cell r="BV51">
            <v>3240</v>
          </cell>
          <cell r="BW51">
            <v>430</v>
          </cell>
          <cell r="BX51">
            <v>4605</v>
          </cell>
          <cell r="CB51">
            <v>5936</v>
          </cell>
          <cell r="CC51">
            <v>3079</v>
          </cell>
          <cell r="CD51">
            <v>4578</v>
          </cell>
          <cell r="CE51">
            <v>3183</v>
          </cell>
          <cell r="CF51">
            <v>6262</v>
          </cell>
          <cell r="CG51">
            <v>66</v>
          </cell>
          <cell r="CH51">
            <v>0</v>
          </cell>
          <cell r="CI51">
            <v>66</v>
          </cell>
          <cell r="CJ51">
            <v>1781</v>
          </cell>
          <cell r="CK51">
            <v>65</v>
          </cell>
          <cell r="CL51">
            <v>1593</v>
          </cell>
          <cell r="CM51">
            <v>1658</v>
          </cell>
          <cell r="CN51">
            <v>74</v>
          </cell>
          <cell r="CO51">
            <v>2</v>
          </cell>
          <cell r="CP51">
            <v>72</v>
          </cell>
          <cell r="CQ51">
            <v>718</v>
          </cell>
          <cell r="CR51">
            <v>658</v>
          </cell>
          <cell r="CS51">
            <v>8088</v>
          </cell>
          <cell r="CT51">
            <v>11966</v>
          </cell>
          <cell r="CU51">
            <v>1796</v>
          </cell>
          <cell r="CV51">
            <v>764</v>
          </cell>
          <cell r="CX51">
            <v>210</v>
          </cell>
          <cell r="CY51">
            <v>63</v>
          </cell>
          <cell r="CZ51">
            <v>1195</v>
          </cell>
          <cell r="DA51">
            <v>21</v>
          </cell>
          <cell r="DB51">
            <v>1489</v>
          </cell>
          <cell r="DC51">
            <v>6415</v>
          </cell>
          <cell r="DD51">
            <v>1028</v>
          </cell>
          <cell r="DE51">
            <v>171</v>
          </cell>
          <cell r="DF51">
            <v>4352</v>
          </cell>
          <cell r="DG51">
            <v>6180</v>
          </cell>
          <cell r="DH51">
            <v>28812608</v>
          </cell>
          <cell r="DI51">
            <v>16375810</v>
          </cell>
          <cell r="DJ51">
            <v>103107569</v>
          </cell>
          <cell r="DK51">
            <v>8296578</v>
          </cell>
          <cell r="DL51">
            <v>271099799</v>
          </cell>
          <cell r="DM51">
            <v>159695652</v>
          </cell>
          <cell r="DN51">
            <v>15330867</v>
          </cell>
          <cell r="DO51">
            <v>96073280</v>
          </cell>
          <cell r="DP51">
            <v>7034289</v>
          </cell>
          <cell r="DQ51">
            <v>1309771</v>
          </cell>
          <cell r="DR51">
            <v>101797798</v>
          </cell>
        </row>
        <row r="52">
          <cell r="A52">
            <v>41640</v>
          </cell>
          <cell r="B52">
            <v>5570</v>
          </cell>
          <cell r="C52">
            <v>10282</v>
          </cell>
          <cell r="D52">
            <v>8544</v>
          </cell>
          <cell r="E52">
            <v>202485753</v>
          </cell>
          <cell r="F52">
            <v>67038765</v>
          </cell>
          <cell r="G52">
            <v>32538927</v>
          </cell>
          <cell r="H52">
            <v>36813761</v>
          </cell>
          <cell r="I52">
            <v>62651968</v>
          </cell>
          <cell r="J52">
            <v>1591801</v>
          </cell>
          <cell r="K52">
            <v>37755276</v>
          </cell>
          <cell r="L52">
            <v>23304891</v>
          </cell>
          <cell r="M52">
            <v>2347</v>
          </cell>
          <cell r="N52">
            <v>1713</v>
          </cell>
          <cell r="O52">
            <v>2022</v>
          </cell>
          <cell r="P52">
            <v>1522</v>
          </cell>
          <cell r="Q52">
            <v>446</v>
          </cell>
          <cell r="R52">
            <v>371</v>
          </cell>
          <cell r="S52">
            <v>22372235</v>
          </cell>
          <cell r="T52">
            <v>1462650</v>
          </cell>
          <cell r="U52">
            <v>9192365</v>
          </cell>
          <cell r="V52">
            <v>9094480</v>
          </cell>
          <cell r="W52">
            <v>2265127</v>
          </cell>
          <cell r="X52">
            <v>357613</v>
          </cell>
          <cell r="Y52">
            <v>5565</v>
          </cell>
          <cell r="Z52">
            <v>5560</v>
          </cell>
          <cell r="AA52">
            <v>5557</v>
          </cell>
          <cell r="AB52">
            <v>3944</v>
          </cell>
          <cell r="AC52">
            <v>3910</v>
          </cell>
          <cell r="AD52">
            <v>1767</v>
          </cell>
          <cell r="AF52">
            <v>4431</v>
          </cell>
          <cell r="AG52">
            <v>44771265</v>
          </cell>
          <cell r="AH52">
            <v>876003</v>
          </cell>
          <cell r="AI52">
            <v>6927366</v>
          </cell>
          <cell r="AJ52">
            <v>18162589</v>
          </cell>
          <cell r="AK52">
            <v>11235223</v>
          </cell>
          <cell r="AL52">
            <v>169</v>
          </cell>
          <cell r="AM52">
            <v>303</v>
          </cell>
          <cell r="AN52">
            <v>135</v>
          </cell>
          <cell r="AO52">
            <v>288</v>
          </cell>
          <cell r="AP52">
            <v>5559</v>
          </cell>
          <cell r="AQ52">
            <v>5559</v>
          </cell>
          <cell r="AR52">
            <v>256984541</v>
          </cell>
          <cell r="AS52">
            <v>114774408</v>
          </cell>
          <cell r="AT52">
            <v>3190</v>
          </cell>
          <cell r="AX52">
            <v>50</v>
          </cell>
          <cell r="AY52">
            <v>166</v>
          </cell>
          <cell r="AZ52">
            <v>2709</v>
          </cell>
          <cell r="BA52">
            <v>399</v>
          </cell>
          <cell r="BB52">
            <v>1607</v>
          </cell>
          <cell r="BC52">
            <v>2006</v>
          </cell>
          <cell r="BD52">
            <v>469</v>
          </cell>
          <cell r="BE52">
            <v>167</v>
          </cell>
          <cell r="BF52">
            <v>209</v>
          </cell>
          <cell r="BG52">
            <v>376</v>
          </cell>
          <cell r="BH52">
            <v>333</v>
          </cell>
          <cell r="BI52">
            <v>17</v>
          </cell>
          <cell r="BJ52">
            <v>278</v>
          </cell>
          <cell r="BK52">
            <v>295</v>
          </cell>
          <cell r="BL52">
            <v>208</v>
          </cell>
          <cell r="BM52">
            <v>49</v>
          </cell>
          <cell r="BN52">
            <v>96</v>
          </cell>
          <cell r="BO52">
            <v>145</v>
          </cell>
          <cell r="BV52">
            <v>3247</v>
          </cell>
          <cell r="BW52">
            <v>428</v>
          </cell>
          <cell r="BX52">
            <v>4604</v>
          </cell>
          <cell r="CB52">
            <v>5935</v>
          </cell>
          <cell r="CC52">
            <v>3087</v>
          </cell>
          <cell r="CD52">
            <v>4578</v>
          </cell>
          <cell r="CE52">
            <v>3184</v>
          </cell>
          <cell r="CF52">
            <v>6271</v>
          </cell>
          <cell r="CG52">
            <v>66</v>
          </cell>
          <cell r="CH52">
            <v>0</v>
          </cell>
          <cell r="CI52">
            <v>66</v>
          </cell>
          <cell r="CJ52">
            <v>1781</v>
          </cell>
          <cell r="CK52">
            <v>65</v>
          </cell>
          <cell r="CL52">
            <v>1593</v>
          </cell>
          <cell r="CM52">
            <v>1658</v>
          </cell>
          <cell r="CN52">
            <v>74</v>
          </cell>
          <cell r="CO52">
            <v>2</v>
          </cell>
          <cell r="CP52">
            <v>72</v>
          </cell>
          <cell r="CQ52">
            <v>718</v>
          </cell>
          <cell r="CR52">
            <v>658</v>
          </cell>
          <cell r="CS52">
            <v>8106</v>
          </cell>
          <cell r="CT52">
            <v>11972</v>
          </cell>
          <cell r="CU52">
            <v>1789</v>
          </cell>
          <cell r="CV52">
            <v>763</v>
          </cell>
          <cell r="CX52">
            <v>238</v>
          </cell>
          <cell r="CY52">
            <v>67</v>
          </cell>
          <cell r="CZ52">
            <v>1415</v>
          </cell>
          <cell r="DA52">
            <v>21</v>
          </cell>
          <cell r="DB52">
            <v>1741</v>
          </cell>
          <cell r="DC52">
            <v>6417</v>
          </cell>
          <cell r="DD52">
            <v>1028</v>
          </cell>
          <cell r="DE52">
            <v>173</v>
          </cell>
          <cell r="DF52">
            <v>4354</v>
          </cell>
          <cell r="DG52">
            <v>6179</v>
          </cell>
          <cell r="DH52">
            <v>28362078</v>
          </cell>
          <cell r="DI52">
            <v>16409187</v>
          </cell>
          <cell r="DJ52">
            <v>106396006</v>
          </cell>
          <cell r="DK52">
            <v>8378402</v>
          </cell>
          <cell r="DL52">
            <v>272353241</v>
          </cell>
          <cell r="DM52">
            <v>157578833</v>
          </cell>
          <cell r="DN52">
            <v>15368700</v>
          </cell>
          <cell r="DO52">
            <v>99405708</v>
          </cell>
          <cell r="DP52">
            <v>6990298</v>
          </cell>
          <cell r="DQ52">
            <v>1566362</v>
          </cell>
          <cell r="DR52">
            <v>104829644</v>
          </cell>
        </row>
        <row r="53">
          <cell r="A53">
            <v>41671</v>
          </cell>
          <cell r="B53">
            <v>5570</v>
          </cell>
          <cell r="C53">
            <v>10282</v>
          </cell>
          <cell r="D53">
            <v>8544</v>
          </cell>
          <cell r="E53">
            <v>202485753</v>
          </cell>
          <cell r="F53">
            <v>67038765</v>
          </cell>
          <cell r="G53">
            <v>32538927</v>
          </cell>
          <cell r="H53">
            <v>36813761</v>
          </cell>
          <cell r="I53">
            <v>62651968</v>
          </cell>
          <cell r="J53">
            <v>1591801</v>
          </cell>
          <cell r="K53">
            <v>37755276</v>
          </cell>
          <cell r="L53">
            <v>23304891</v>
          </cell>
          <cell r="M53">
            <v>2358</v>
          </cell>
          <cell r="N53">
            <v>1732</v>
          </cell>
          <cell r="O53">
            <v>2070</v>
          </cell>
          <cell r="P53">
            <v>1542</v>
          </cell>
          <cell r="Q53">
            <v>454</v>
          </cell>
          <cell r="R53">
            <v>346</v>
          </cell>
          <cell r="S53">
            <v>22587204</v>
          </cell>
          <cell r="T53">
            <v>1474217</v>
          </cell>
          <cell r="U53">
            <v>9156889</v>
          </cell>
          <cell r="V53">
            <v>9221242</v>
          </cell>
          <cell r="W53">
            <v>2345625</v>
          </cell>
          <cell r="X53">
            <v>389231</v>
          </cell>
          <cell r="Y53">
            <v>5565</v>
          </cell>
          <cell r="Z53">
            <v>5559</v>
          </cell>
          <cell r="AA53">
            <v>5557</v>
          </cell>
          <cell r="AB53">
            <v>3947</v>
          </cell>
          <cell r="AC53">
            <v>3929</v>
          </cell>
          <cell r="AD53">
            <v>1623</v>
          </cell>
          <cell r="AF53">
            <v>4431</v>
          </cell>
          <cell r="AG53">
            <v>44928747</v>
          </cell>
          <cell r="AH53">
            <v>876577</v>
          </cell>
          <cell r="AI53">
            <v>6956668</v>
          </cell>
          <cell r="AJ53">
            <v>18255653</v>
          </cell>
          <cell r="AK53">
            <v>11298985</v>
          </cell>
          <cell r="AL53">
            <v>159</v>
          </cell>
          <cell r="AM53">
            <v>293</v>
          </cell>
          <cell r="AN53">
            <v>135</v>
          </cell>
          <cell r="AO53">
            <v>278</v>
          </cell>
          <cell r="AP53">
            <v>5559</v>
          </cell>
          <cell r="AQ53">
            <v>5559</v>
          </cell>
          <cell r="AR53">
            <v>257283112</v>
          </cell>
          <cell r="AS53">
            <v>118670169</v>
          </cell>
          <cell r="AT53">
            <v>3245</v>
          </cell>
          <cell r="AX53">
            <v>50</v>
          </cell>
          <cell r="AY53">
            <v>166</v>
          </cell>
          <cell r="AZ53">
            <v>2709</v>
          </cell>
          <cell r="BA53">
            <v>475</v>
          </cell>
          <cell r="BB53">
            <v>1615</v>
          </cell>
          <cell r="BC53">
            <v>2090</v>
          </cell>
          <cell r="BD53">
            <v>470</v>
          </cell>
          <cell r="BE53">
            <v>203</v>
          </cell>
          <cell r="BF53">
            <v>210</v>
          </cell>
          <cell r="BG53">
            <v>413</v>
          </cell>
          <cell r="BH53">
            <v>333</v>
          </cell>
          <cell r="BI53">
            <v>20</v>
          </cell>
          <cell r="BJ53">
            <v>278</v>
          </cell>
          <cell r="BK53">
            <v>298</v>
          </cell>
          <cell r="BL53">
            <v>208</v>
          </cell>
          <cell r="BM53">
            <v>61</v>
          </cell>
          <cell r="BN53">
            <v>98</v>
          </cell>
          <cell r="BO53">
            <v>159</v>
          </cell>
          <cell r="BV53">
            <v>3253</v>
          </cell>
          <cell r="BW53">
            <v>430</v>
          </cell>
          <cell r="BX53">
            <v>4608</v>
          </cell>
          <cell r="CB53">
            <v>5935</v>
          </cell>
          <cell r="CC53">
            <v>3093</v>
          </cell>
          <cell r="CD53">
            <v>4578</v>
          </cell>
          <cell r="CE53">
            <v>3186</v>
          </cell>
          <cell r="CF53">
            <v>6279</v>
          </cell>
          <cell r="CG53">
            <v>66</v>
          </cell>
          <cell r="CH53">
            <v>0</v>
          </cell>
          <cell r="CI53">
            <v>66</v>
          </cell>
          <cell r="CJ53">
            <v>1781</v>
          </cell>
          <cell r="CK53">
            <v>86</v>
          </cell>
          <cell r="CL53">
            <v>1594</v>
          </cell>
          <cell r="CM53">
            <v>1680</v>
          </cell>
          <cell r="CN53">
            <v>74</v>
          </cell>
          <cell r="CO53">
            <v>2</v>
          </cell>
          <cell r="CP53">
            <v>72</v>
          </cell>
          <cell r="CQ53">
            <v>718</v>
          </cell>
          <cell r="CR53">
            <v>658</v>
          </cell>
          <cell r="CS53">
            <v>8078</v>
          </cell>
          <cell r="CT53">
            <v>11999</v>
          </cell>
          <cell r="CU53">
            <v>2159</v>
          </cell>
          <cell r="CV53">
            <v>1006</v>
          </cell>
          <cell r="CX53">
            <v>289</v>
          </cell>
          <cell r="CY53">
            <v>71</v>
          </cell>
          <cell r="CZ53">
            <v>2307</v>
          </cell>
          <cell r="DA53">
            <v>22</v>
          </cell>
          <cell r="DB53">
            <v>2689</v>
          </cell>
          <cell r="DC53">
            <v>6418</v>
          </cell>
          <cell r="DD53">
            <v>1031</v>
          </cell>
          <cell r="DE53">
            <v>170</v>
          </cell>
          <cell r="DF53">
            <v>4380</v>
          </cell>
          <cell r="DG53">
            <v>6177</v>
          </cell>
          <cell r="DH53">
            <v>28337057</v>
          </cell>
          <cell r="DI53">
            <v>16591690</v>
          </cell>
          <cell r="DJ53">
            <v>110187888</v>
          </cell>
          <cell r="DK53">
            <v>8482281</v>
          </cell>
          <cell r="DL53">
            <v>272723263</v>
          </cell>
          <cell r="DM53">
            <v>154053094</v>
          </cell>
          <cell r="DN53">
            <v>15440151</v>
          </cell>
          <cell r="DO53">
            <v>103230018</v>
          </cell>
          <cell r="DP53">
            <v>6957870</v>
          </cell>
          <cell r="DQ53">
            <v>1822026</v>
          </cell>
          <cell r="DR53">
            <v>108365862</v>
          </cell>
        </row>
        <row r="54">
          <cell r="A54">
            <v>41699</v>
          </cell>
          <cell r="B54">
            <v>5570</v>
          </cell>
          <cell r="C54">
            <v>10282</v>
          </cell>
          <cell r="D54">
            <v>8544</v>
          </cell>
          <cell r="E54">
            <v>202485753</v>
          </cell>
          <cell r="F54">
            <v>67038765</v>
          </cell>
          <cell r="G54">
            <v>32538927</v>
          </cell>
          <cell r="H54">
            <v>36813761</v>
          </cell>
          <cell r="I54">
            <v>62651968</v>
          </cell>
          <cell r="J54">
            <v>1591801</v>
          </cell>
          <cell r="K54">
            <v>37755276</v>
          </cell>
          <cell r="L54">
            <v>23304891</v>
          </cell>
          <cell r="M54">
            <v>2474</v>
          </cell>
          <cell r="N54">
            <v>1795</v>
          </cell>
          <cell r="O54">
            <v>2163</v>
          </cell>
          <cell r="P54">
            <v>1597</v>
          </cell>
          <cell r="Q54">
            <v>465</v>
          </cell>
          <cell r="R54">
            <v>355</v>
          </cell>
          <cell r="S54">
            <v>22795495</v>
          </cell>
          <cell r="T54">
            <v>1486245</v>
          </cell>
          <cell r="U54">
            <v>9096443</v>
          </cell>
          <cell r="V54">
            <v>9365328</v>
          </cell>
          <cell r="W54">
            <v>2421023</v>
          </cell>
          <cell r="X54">
            <v>426456</v>
          </cell>
          <cell r="Y54">
            <v>5565</v>
          </cell>
          <cell r="Z54">
            <v>5560</v>
          </cell>
          <cell r="AA54">
            <v>5558</v>
          </cell>
          <cell r="AB54">
            <v>3985</v>
          </cell>
          <cell r="AC54">
            <v>3954</v>
          </cell>
          <cell r="AD54">
            <v>1657</v>
          </cell>
          <cell r="AF54">
            <v>4431</v>
          </cell>
          <cell r="AG54">
            <v>45053569</v>
          </cell>
          <cell r="AH54">
            <v>876481</v>
          </cell>
          <cell r="AI54">
            <v>7000853</v>
          </cell>
          <cell r="AJ54">
            <v>18407430</v>
          </cell>
          <cell r="AK54">
            <v>11406577</v>
          </cell>
          <cell r="AL54">
            <v>159</v>
          </cell>
          <cell r="AM54">
            <v>293</v>
          </cell>
          <cell r="AN54">
            <v>135</v>
          </cell>
          <cell r="AO54">
            <v>277</v>
          </cell>
          <cell r="AP54">
            <v>5559</v>
          </cell>
          <cell r="AQ54">
            <v>5559</v>
          </cell>
          <cell r="AR54">
            <v>257977741</v>
          </cell>
          <cell r="AS54">
            <v>123085596</v>
          </cell>
          <cell r="AT54">
            <v>3253</v>
          </cell>
          <cell r="AX54">
            <v>50</v>
          </cell>
          <cell r="AY54">
            <v>166</v>
          </cell>
          <cell r="AZ54">
            <v>2725</v>
          </cell>
          <cell r="BA54">
            <v>497</v>
          </cell>
          <cell r="BB54">
            <v>1630</v>
          </cell>
          <cell r="BC54">
            <v>2127</v>
          </cell>
          <cell r="BD54">
            <v>486</v>
          </cell>
          <cell r="BE54">
            <v>208</v>
          </cell>
          <cell r="BF54">
            <v>214</v>
          </cell>
          <cell r="BG54">
            <v>422</v>
          </cell>
          <cell r="BH54">
            <v>335</v>
          </cell>
          <cell r="BI54">
            <v>19</v>
          </cell>
          <cell r="BJ54">
            <v>281</v>
          </cell>
          <cell r="BK54">
            <v>300</v>
          </cell>
          <cell r="BL54">
            <v>208</v>
          </cell>
          <cell r="BM54">
            <v>64</v>
          </cell>
          <cell r="BN54">
            <v>99</v>
          </cell>
          <cell r="BO54">
            <v>163</v>
          </cell>
          <cell r="BV54">
            <v>3373</v>
          </cell>
          <cell r="BW54">
            <v>439</v>
          </cell>
          <cell r="BX54">
            <v>4631</v>
          </cell>
          <cell r="CB54">
            <v>5955</v>
          </cell>
          <cell r="CC54">
            <v>3117</v>
          </cell>
          <cell r="CD54">
            <v>4618</v>
          </cell>
          <cell r="CE54">
            <v>3217</v>
          </cell>
          <cell r="CF54">
            <v>6334</v>
          </cell>
          <cell r="CG54">
            <v>67</v>
          </cell>
          <cell r="CH54">
            <v>0</v>
          </cell>
          <cell r="CI54">
            <v>67</v>
          </cell>
          <cell r="CJ54">
            <v>1792</v>
          </cell>
          <cell r="CK54">
            <v>85</v>
          </cell>
          <cell r="CL54">
            <v>1605</v>
          </cell>
          <cell r="CM54">
            <v>1690</v>
          </cell>
          <cell r="CN54">
            <v>74</v>
          </cell>
          <cell r="CO54">
            <v>2</v>
          </cell>
          <cell r="CP54">
            <v>72</v>
          </cell>
          <cell r="CQ54">
            <v>718</v>
          </cell>
          <cell r="CR54">
            <v>658</v>
          </cell>
          <cell r="CS54">
            <v>8078</v>
          </cell>
          <cell r="CT54">
            <v>12023</v>
          </cell>
          <cell r="CU54">
            <v>2230</v>
          </cell>
          <cell r="CV54">
            <v>1076</v>
          </cell>
          <cell r="CX54">
            <v>348</v>
          </cell>
          <cell r="CY54">
            <v>73</v>
          </cell>
          <cell r="CZ54">
            <v>3082</v>
          </cell>
          <cell r="DA54">
            <v>23</v>
          </cell>
          <cell r="DB54">
            <v>3526</v>
          </cell>
          <cell r="DC54">
            <v>6417</v>
          </cell>
          <cell r="DD54">
            <v>1030</v>
          </cell>
          <cell r="DE54">
            <v>169</v>
          </cell>
          <cell r="DF54">
            <v>4407</v>
          </cell>
          <cell r="DG54">
            <v>6175</v>
          </cell>
          <cell r="DH54">
            <v>28257949</v>
          </cell>
          <cell r="DI54">
            <v>16795620</v>
          </cell>
          <cell r="DJ54">
            <v>114416824</v>
          </cell>
          <cell r="DK54">
            <v>8668772</v>
          </cell>
          <cell r="DL54">
            <v>273583476</v>
          </cell>
          <cell r="DM54">
            <v>150497880</v>
          </cell>
          <cell r="DN54">
            <v>15605735</v>
          </cell>
          <cell r="DO54">
            <v>107479861</v>
          </cell>
          <cell r="DP54">
            <v>6936963</v>
          </cell>
          <cell r="DQ54">
            <v>2077647</v>
          </cell>
          <cell r="DR54">
            <v>112339177</v>
          </cell>
        </row>
        <row r="55">
          <cell r="A55">
            <v>41730</v>
          </cell>
          <cell r="B55">
            <v>5570</v>
          </cell>
          <cell r="C55">
            <v>10282</v>
          </cell>
          <cell r="D55">
            <v>8610</v>
          </cell>
          <cell r="E55">
            <v>202485753</v>
          </cell>
          <cell r="F55">
            <v>67038765</v>
          </cell>
          <cell r="G55">
            <v>32538927</v>
          </cell>
          <cell r="H55">
            <v>36813761</v>
          </cell>
          <cell r="I55">
            <v>62651968</v>
          </cell>
          <cell r="J55">
            <v>1591801</v>
          </cell>
          <cell r="K55">
            <v>37755276</v>
          </cell>
          <cell r="L55">
            <v>23304891</v>
          </cell>
          <cell r="M55">
            <v>2468</v>
          </cell>
          <cell r="N55">
            <v>1774</v>
          </cell>
          <cell r="O55">
            <v>2152</v>
          </cell>
          <cell r="P55">
            <v>1611</v>
          </cell>
          <cell r="Q55">
            <v>484</v>
          </cell>
          <cell r="R55">
            <v>372</v>
          </cell>
          <cell r="S55">
            <v>22933596</v>
          </cell>
          <cell r="T55">
            <v>1478647</v>
          </cell>
          <cell r="U55">
            <v>8999479</v>
          </cell>
          <cell r="V55">
            <v>9482451</v>
          </cell>
          <cell r="W55">
            <v>2508093</v>
          </cell>
          <cell r="X55">
            <v>464926</v>
          </cell>
          <cell r="Y55">
            <v>5565</v>
          </cell>
          <cell r="Z55">
            <v>5558</v>
          </cell>
          <cell r="AA55">
            <v>5558</v>
          </cell>
          <cell r="AB55">
            <v>4008</v>
          </cell>
          <cell r="AC55">
            <v>3972</v>
          </cell>
          <cell r="AD55">
            <v>1677</v>
          </cell>
          <cell r="AF55">
            <v>4633</v>
          </cell>
          <cell r="AG55">
            <v>45076475</v>
          </cell>
          <cell r="AH55">
            <v>876768</v>
          </cell>
          <cell r="AI55">
            <v>7068281</v>
          </cell>
          <cell r="AJ55">
            <v>18576479</v>
          </cell>
          <cell r="AK55">
            <v>11508198</v>
          </cell>
          <cell r="AL55">
            <v>159</v>
          </cell>
          <cell r="AM55">
            <v>293</v>
          </cell>
          <cell r="AN55">
            <v>135</v>
          </cell>
          <cell r="AO55">
            <v>279</v>
          </cell>
          <cell r="AP55">
            <v>5561</v>
          </cell>
          <cell r="AQ55">
            <v>5561</v>
          </cell>
          <cell r="AR55">
            <v>257909222</v>
          </cell>
          <cell r="AS55">
            <v>127238300</v>
          </cell>
          <cell r="AT55">
            <v>3270</v>
          </cell>
          <cell r="AX55">
            <v>50</v>
          </cell>
          <cell r="AY55">
            <v>166</v>
          </cell>
          <cell r="AZ55">
            <v>2713</v>
          </cell>
          <cell r="BA55">
            <v>487</v>
          </cell>
          <cell r="BB55">
            <v>1627</v>
          </cell>
          <cell r="BC55">
            <v>2114</v>
          </cell>
          <cell r="BD55">
            <v>488</v>
          </cell>
          <cell r="BE55">
            <v>204</v>
          </cell>
          <cell r="BF55">
            <v>215</v>
          </cell>
          <cell r="BG55">
            <v>419</v>
          </cell>
          <cell r="BH55">
            <v>333</v>
          </cell>
          <cell r="BI55">
            <v>19</v>
          </cell>
          <cell r="BJ55">
            <v>280</v>
          </cell>
          <cell r="BK55">
            <v>299</v>
          </cell>
          <cell r="BL55">
            <v>208</v>
          </cell>
          <cell r="BM55">
            <v>64</v>
          </cell>
          <cell r="BN55">
            <v>99</v>
          </cell>
          <cell r="BO55">
            <v>163</v>
          </cell>
          <cell r="BV55">
            <v>3363</v>
          </cell>
          <cell r="BW55">
            <v>440</v>
          </cell>
          <cell r="BX55">
            <v>4611</v>
          </cell>
          <cell r="CB55">
            <v>5918</v>
          </cell>
          <cell r="CC55">
            <v>3094</v>
          </cell>
          <cell r="CD55">
            <v>4593</v>
          </cell>
          <cell r="CE55">
            <v>3193</v>
          </cell>
          <cell r="CF55">
            <v>6287</v>
          </cell>
          <cell r="CG55">
            <v>66</v>
          </cell>
          <cell r="CH55">
            <v>0</v>
          </cell>
          <cell r="CI55">
            <v>66</v>
          </cell>
          <cell r="CJ55">
            <v>1781</v>
          </cell>
          <cell r="CK55">
            <v>85</v>
          </cell>
          <cell r="CL55">
            <v>1595</v>
          </cell>
          <cell r="CM55">
            <v>1680</v>
          </cell>
          <cell r="CN55">
            <v>74</v>
          </cell>
          <cell r="CO55">
            <v>2</v>
          </cell>
          <cell r="CP55">
            <v>72</v>
          </cell>
          <cell r="CQ55">
            <v>718</v>
          </cell>
          <cell r="CR55">
            <v>658</v>
          </cell>
          <cell r="CS55">
            <v>8116</v>
          </cell>
          <cell r="CT55">
            <v>12038</v>
          </cell>
          <cell r="CU55">
            <v>2213</v>
          </cell>
          <cell r="CV55">
            <v>1076</v>
          </cell>
          <cell r="CX55">
            <v>348</v>
          </cell>
          <cell r="CY55">
            <v>73</v>
          </cell>
          <cell r="CZ55">
            <v>3066</v>
          </cell>
          <cell r="DA55">
            <v>24</v>
          </cell>
          <cell r="DB55">
            <v>3511</v>
          </cell>
          <cell r="DC55">
            <v>6420</v>
          </cell>
          <cell r="DD55">
            <v>1033</v>
          </cell>
          <cell r="DE55">
            <v>166</v>
          </cell>
          <cell r="DF55">
            <v>4419</v>
          </cell>
          <cell r="DG55">
            <v>6176</v>
          </cell>
          <cell r="DH55">
            <v>28160944</v>
          </cell>
          <cell r="DI55">
            <v>16915531</v>
          </cell>
          <cell r="DJ55">
            <v>118414808</v>
          </cell>
          <cell r="DK55">
            <v>8823492</v>
          </cell>
          <cell r="DL55">
            <v>273598967</v>
          </cell>
          <cell r="DM55">
            <v>146360667</v>
          </cell>
          <cell r="DN55">
            <v>15689745</v>
          </cell>
          <cell r="DO55">
            <v>111548555</v>
          </cell>
          <cell r="DP55">
            <v>6866253</v>
          </cell>
          <cell r="DQ55">
            <v>2494324</v>
          </cell>
          <cell r="DR55">
            <v>115920484</v>
          </cell>
        </row>
        <row r="56">
          <cell r="A56">
            <v>41760</v>
          </cell>
          <cell r="B56">
            <v>5570</v>
          </cell>
          <cell r="C56">
            <v>10282</v>
          </cell>
          <cell r="D56">
            <v>8612</v>
          </cell>
          <cell r="E56">
            <v>202485753</v>
          </cell>
          <cell r="F56">
            <v>67038765</v>
          </cell>
          <cell r="G56">
            <v>32538927</v>
          </cell>
          <cell r="H56">
            <v>36813761</v>
          </cell>
          <cell r="I56">
            <v>62651968</v>
          </cell>
          <cell r="J56">
            <v>1591801</v>
          </cell>
          <cell r="K56">
            <v>37755276</v>
          </cell>
          <cell r="L56">
            <v>23304891</v>
          </cell>
          <cell r="M56">
            <v>2476</v>
          </cell>
          <cell r="N56">
            <v>1750</v>
          </cell>
          <cell r="O56">
            <v>2149</v>
          </cell>
          <cell r="P56">
            <v>1584</v>
          </cell>
          <cell r="Q56">
            <v>448</v>
          </cell>
          <cell r="R56">
            <v>332</v>
          </cell>
          <cell r="S56">
            <v>23116392</v>
          </cell>
          <cell r="T56">
            <v>1473130</v>
          </cell>
          <cell r="U56">
            <v>8906775</v>
          </cell>
          <cell r="V56">
            <v>9641659</v>
          </cell>
          <cell r="W56">
            <v>2586409</v>
          </cell>
          <cell r="X56">
            <v>508419</v>
          </cell>
          <cell r="Y56">
            <v>5565</v>
          </cell>
          <cell r="Z56">
            <v>5558</v>
          </cell>
          <cell r="AA56">
            <v>5560</v>
          </cell>
          <cell r="AB56">
            <v>4041</v>
          </cell>
          <cell r="AC56">
            <v>3977</v>
          </cell>
          <cell r="AD56">
            <v>1678</v>
          </cell>
          <cell r="AF56">
            <v>4633</v>
          </cell>
          <cell r="AG56">
            <v>45181217</v>
          </cell>
          <cell r="AH56">
            <v>875776</v>
          </cell>
          <cell r="AI56">
            <v>7131625</v>
          </cell>
          <cell r="AJ56">
            <v>18761427</v>
          </cell>
          <cell r="AK56">
            <v>11629802</v>
          </cell>
          <cell r="AL56">
            <v>157</v>
          </cell>
          <cell r="AM56">
            <v>289</v>
          </cell>
          <cell r="AN56">
            <v>133</v>
          </cell>
          <cell r="AO56">
            <v>278</v>
          </cell>
          <cell r="AP56">
            <v>5563</v>
          </cell>
          <cell r="AQ56">
            <v>5563</v>
          </cell>
          <cell r="AR56">
            <v>259637206</v>
          </cell>
          <cell r="AS56">
            <v>132639334</v>
          </cell>
          <cell r="AT56">
            <v>3395</v>
          </cell>
          <cell r="AX56">
            <v>50</v>
          </cell>
          <cell r="AY56">
            <v>166</v>
          </cell>
          <cell r="AZ56">
            <v>2713</v>
          </cell>
          <cell r="BA56">
            <v>486</v>
          </cell>
          <cell r="BB56">
            <v>1629</v>
          </cell>
          <cell r="BC56">
            <v>2115</v>
          </cell>
          <cell r="BD56">
            <v>488</v>
          </cell>
          <cell r="BE56">
            <v>205</v>
          </cell>
          <cell r="BF56">
            <v>216</v>
          </cell>
          <cell r="BG56">
            <v>421</v>
          </cell>
          <cell r="BH56">
            <v>333</v>
          </cell>
          <cell r="BI56">
            <v>19</v>
          </cell>
          <cell r="BJ56">
            <v>280</v>
          </cell>
          <cell r="BK56">
            <v>299</v>
          </cell>
          <cell r="BL56">
            <v>209</v>
          </cell>
          <cell r="BM56">
            <v>64</v>
          </cell>
          <cell r="BN56">
            <v>99</v>
          </cell>
          <cell r="BO56">
            <v>163</v>
          </cell>
          <cell r="BV56">
            <v>3366</v>
          </cell>
          <cell r="BW56">
            <v>440</v>
          </cell>
          <cell r="BX56">
            <v>4611</v>
          </cell>
          <cell r="CB56">
            <v>5920</v>
          </cell>
          <cell r="CC56">
            <v>3098</v>
          </cell>
          <cell r="CD56">
            <v>4593</v>
          </cell>
          <cell r="CE56">
            <v>3194</v>
          </cell>
          <cell r="CF56">
            <v>6292</v>
          </cell>
          <cell r="CG56">
            <v>66</v>
          </cell>
          <cell r="CH56">
            <v>0</v>
          </cell>
          <cell r="CI56">
            <v>66</v>
          </cell>
          <cell r="CJ56">
            <v>1781</v>
          </cell>
          <cell r="CK56">
            <v>86</v>
          </cell>
          <cell r="CL56">
            <v>1595</v>
          </cell>
          <cell r="CM56">
            <v>1681</v>
          </cell>
          <cell r="CN56">
            <v>74</v>
          </cell>
          <cell r="CO56">
            <v>0</v>
          </cell>
          <cell r="CP56">
            <v>72</v>
          </cell>
          <cell r="CQ56">
            <v>718</v>
          </cell>
          <cell r="CR56">
            <v>658</v>
          </cell>
          <cell r="CS56">
            <v>8116</v>
          </cell>
          <cell r="CT56">
            <v>12035</v>
          </cell>
          <cell r="CU56">
            <v>2211</v>
          </cell>
          <cell r="CV56">
            <v>1075</v>
          </cell>
          <cell r="CX56">
            <v>348</v>
          </cell>
          <cell r="CY56">
            <v>74</v>
          </cell>
          <cell r="CZ56">
            <v>3079</v>
          </cell>
          <cell r="DA56">
            <v>24</v>
          </cell>
          <cell r="DB56">
            <v>3525</v>
          </cell>
          <cell r="DC56">
            <v>6423</v>
          </cell>
          <cell r="DD56">
            <v>1028</v>
          </cell>
          <cell r="DE56">
            <v>165</v>
          </cell>
          <cell r="DF56">
            <v>4419</v>
          </cell>
          <cell r="DG56">
            <v>6176</v>
          </cell>
          <cell r="DH56">
            <v>28031390</v>
          </cell>
          <cell r="DI56">
            <v>17149827</v>
          </cell>
          <cell r="DJ56">
            <v>123633427</v>
          </cell>
          <cell r="DK56">
            <v>9005907</v>
          </cell>
          <cell r="DL56">
            <v>275451832</v>
          </cell>
          <cell r="DM56">
            <v>142812498</v>
          </cell>
          <cell r="DN56">
            <v>15814626</v>
          </cell>
          <cell r="DO56">
            <v>116824708</v>
          </cell>
          <cell r="DP56">
            <v>6808719</v>
          </cell>
          <cell r="DQ56">
            <v>2829118</v>
          </cell>
          <cell r="DR56">
            <v>120804309</v>
          </cell>
        </row>
        <row r="57">
          <cell r="A57">
            <v>41791</v>
          </cell>
          <cell r="B57">
            <v>5570</v>
          </cell>
          <cell r="C57">
            <v>10282</v>
          </cell>
          <cell r="D57">
            <v>8612</v>
          </cell>
          <cell r="E57">
            <v>202485753</v>
          </cell>
          <cell r="F57">
            <v>67038765</v>
          </cell>
          <cell r="G57">
            <v>32538927</v>
          </cell>
          <cell r="H57">
            <v>36813761</v>
          </cell>
          <cell r="I57">
            <v>62651968</v>
          </cell>
          <cell r="J57">
            <v>1591801</v>
          </cell>
          <cell r="K57">
            <v>37755276</v>
          </cell>
          <cell r="L57">
            <v>23304891</v>
          </cell>
          <cell r="M57">
            <v>2516</v>
          </cell>
          <cell r="N57">
            <v>1792</v>
          </cell>
          <cell r="O57">
            <v>2188</v>
          </cell>
          <cell r="P57">
            <v>1676</v>
          </cell>
          <cell r="Q57">
            <v>484</v>
          </cell>
          <cell r="R57">
            <v>369</v>
          </cell>
          <cell r="S57">
            <v>23224734</v>
          </cell>
          <cell r="T57">
            <v>1505989</v>
          </cell>
          <cell r="U57">
            <v>8822626</v>
          </cell>
          <cell r="V57">
            <v>9701412</v>
          </cell>
          <cell r="W57">
            <v>2646628</v>
          </cell>
          <cell r="X57">
            <v>548079</v>
          </cell>
          <cell r="Y57">
            <v>5565</v>
          </cell>
          <cell r="Z57">
            <v>5558</v>
          </cell>
          <cell r="AA57">
            <v>5560</v>
          </cell>
          <cell r="AB57">
            <v>4037</v>
          </cell>
          <cell r="AC57">
            <v>4005</v>
          </cell>
          <cell r="AD57">
            <v>1701</v>
          </cell>
          <cell r="AF57">
            <v>4633</v>
          </cell>
          <cell r="AG57">
            <v>45175070</v>
          </cell>
          <cell r="AH57">
            <v>874687</v>
          </cell>
          <cell r="AI57">
            <v>7175776</v>
          </cell>
          <cell r="AJ57">
            <v>18907073</v>
          </cell>
          <cell r="AK57">
            <v>11731297</v>
          </cell>
          <cell r="AL57">
            <v>155</v>
          </cell>
          <cell r="AM57">
            <v>289</v>
          </cell>
          <cell r="AN57">
            <v>135</v>
          </cell>
          <cell r="AO57">
            <v>279</v>
          </cell>
          <cell r="AP57">
            <v>5564</v>
          </cell>
          <cell r="AQ57">
            <v>5564</v>
          </cell>
          <cell r="AR57">
            <v>259863228</v>
          </cell>
          <cell r="AS57">
            <v>137588296</v>
          </cell>
          <cell r="AT57">
            <v>3406</v>
          </cell>
          <cell r="AX57">
            <v>50</v>
          </cell>
          <cell r="AY57">
            <v>166</v>
          </cell>
          <cell r="AZ57">
            <v>2713</v>
          </cell>
          <cell r="BA57">
            <v>486</v>
          </cell>
          <cell r="BB57">
            <v>1629</v>
          </cell>
          <cell r="BC57">
            <v>2115</v>
          </cell>
          <cell r="BD57">
            <v>488</v>
          </cell>
          <cell r="BE57">
            <v>205</v>
          </cell>
          <cell r="BF57">
            <v>216</v>
          </cell>
          <cell r="BG57">
            <v>421</v>
          </cell>
          <cell r="BH57">
            <v>333</v>
          </cell>
          <cell r="BI57">
            <v>19</v>
          </cell>
          <cell r="BJ57">
            <v>280</v>
          </cell>
          <cell r="BK57">
            <v>299</v>
          </cell>
          <cell r="BL57">
            <v>209</v>
          </cell>
          <cell r="BM57">
            <v>64</v>
          </cell>
          <cell r="BN57">
            <v>99</v>
          </cell>
          <cell r="BO57">
            <v>163</v>
          </cell>
          <cell r="BV57">
            <v>3366</v>
          </cell>
          <cell r="BW57">
            <v>440</v>
          </cell>
          <cell r="BX57">
            <v>4611</v>
          </cell>
          <cell r="CB57">
            <v>5920</v>
          </cell>
          <cell r="CC57">
            <v>3098</v>
          </cell>
          <cell r="CD57">
            <v>4593</v>
          </cell>
          <cell r="CE57">
            <v>3194</v>
          </cell>
          <cell r="CF57">
            <v>6292</v>
          </cell>
          <cell r="CG57">
            <v>66</v>
          </cell>
          <cell r="CH57">
            <v>0</v>
          </cell>
          <cell r="CI57">
            <v>66</v>
          </cell>
          <cell r="CJ57">
            <v>1781</v>
          </cell>
          <cell r="CK57">
            <v>86</v>
          </cell>
          <cell r="CL57">
            <v>1595</v>
          </cell>
          <cell r="CM57">
            <v>1681</v>
          </cell>
          <cell r="CN57">
            <v>74</v>
          </cell>
          <cell r="CO57">
            <v>0</v>
          </cell>
          <cell r="CP57">
            <v>72</v>
          </cell>
          <cell r="CQ57">
            <v>718</v>
          </cell>
          <cell r="CR57">
            <v>658</v>
          </cell>
          <cell r="CS57">
            <v>8116</v>
          </cell>
          <cell r="CT57">
            <v>12069</v>
          </cell>
          <cell r="CU57">
            <v>2211</v>
          </cell>
          <cell r="CV57">
            <v>1075</v>
          </cell>
          <cell r="CX57">
            <v>348</v>
          </cell>
          <cell r="CY57">
            <v>74</v>
          </cell>
          <cell r="CZ57">
            <v>3079</v>
          </cell>
          <cell r="DA57">
            <v>24</v>
          </cell>
          <cell r="DB57">
            <v>3525</v>
          </cell>
          <cell r="DC57">
            <v>6435</v>
          </cell>
          <cell r="DD57">
            <v>1029</v>
          </cell>
          <cell r="DE57">
            <v>165</v>
          </cell>
          <cell r="DF57">
            <v>4440</v>
          </cell>
          <cell r="DG57">
            <v>6177</v>
          </cell>
          <cell r="DH57">
            <v>27917828</v>
          </cell>
          <cell r="DI57">
            <v>17257242</v>
          </cell>
          <cell r="DJ57">
            <v>128487383</v>
          </cell>
          <cell r="DK57">
            <v>9100913</v>
          </cell>
          <cell r="DL57">
            <v>275706913</v>
          </cell>
          <cell r="DM57">
            <v>138118617</v>
          </cell>
          <cell r="DN57">
            <v>15843685</v>
          </cell>
          <cell r="DO57">
            <v>121744611</v>
          </cell>
          <cell r="DP57">
            <v>6742772</v>
          </cell>
          <cell r="DQ57">
            <v>3270375</v>
          </cell>
          <cell r="DR57">
            <v>125217008</v>
          </cell>
        </row>
        <row r="58">
          <cell r="A58">
            <v>41821</v>
          </cell>
          <cell r="B58">
            <v>5570</v>
          </cell>
          <cell r="C58">
            <v>10282</v>
          </cell>
          <cell r="D58">
            <v>8661</v>
          </cell>
          <cell r="E58">
            <v>202485753</v>
          </cell>
          <cell r="F58">
            <v>67038765</v>
          </cell>
          <cell r="G58">
            <v>32538927</v>
          </cell>
          <cell r="H58">
            <v>36813761</v>
          </cell>
          <cell r="I58">
            <v>62651968</v>
          </cell>
          <cell r="J58">
            <v>1591801</v>
          </cell>
          <cell r="K58">
            <v>37755276</v>
          </cell>
          <cell r="L58">
            <v>23304891</v>
          </cell>
          <cell r="M58">
            <v>2539</v>
          </cell>
          <cell r="N58">
            <v>1769</v>
          </cell>
          <cell r="O58">
            <v>2214</v>
          </cell>
          <cell r="P58">
            <v>1666</v>
          </cell>
          <cell r="Q58">
            <v>484</v>
          </cell>
          <cell r="R58">
            <v>352</v>
          </cell>
          <cell r="S58">
            <v>23409559</v>
          </cell>
          <cell r="T58">
            <v>1488611</v>
          </cell>
          <cell r="U58">
            <v>8722146</v>
          </cell>
          <cell r="V58">
            <v>9868215</v>
          </cell>
          <cell r="W58">
            <v>2706736</v>
          </cell>
          <cell r="X58">
            <v>623851</v>
          </cell>
          <cell r="Y58">
            <v>5567</v>
          </cell>
          <cell r="Z58">
            <v>5563</v>
          </cell>
          <cell r="AA58">
            <v>5561</v>
          </cell>
          <cell r="AB58">
            <v>4062</v>
          </cell>
          <cell r="AC58">
            <v>4018</v>
          </cell>
          <cell r="AD58">
            <v>1712</v>
          </cell>
          <cell r="AF58">
            <v>4912</v>
          </cell>
          <cell r="AG58">
            <v>45186357</v>
          </cell>
          <cell r="AH58">
            <v>873150</v>
          </cell>
          <cell r="AI58">
            <v>7232969</v>
          </cell>
          <cell r="AJ58">
            <v>19021378</v>
          </cell>
          <cell r="AK58">
            <v>11788409</v>
          </cell>
          <cell r="AL58">
            <v>157</v>
          </cell>
          <cell r="AM58">
            <v>291</v>
          </cell>
          <cell r="AN58">
            <v>135</v>
          </cell>
          <cell r="AO58">
            <v>281</v>
          </cell>
          <cell r="AP58">
            <v>5565</v>
          </cell>
          <cell r="AQ58">
            <v>5565</v>
          </cell>
          <cell r="AR58">
            <v>260298222</v>
          </cell>
          <cell r="AS58">
            <v>142101123</v>
          </cell>
          <cell r="AT58">
            <v>3599</v>
          </cell>
          <cell r="AX58">
            <v>50</v>
          </cell>
          <cell r="AY58">
            <v>166</v>
          </cell>
          <cell r="AZ58">
            <v>2713</v>
          </cell>
          <cell r="BA58">
            <v>470</v>
          </cell>
          <cell r="BB58">
            <v>1646</v>
          </cell>
          <cell r="BC58">
            <v>2116</v>
          </cell>
          <cell r="BD58">
            <v>491</v>
          </cell>
          <cell r="BE58">
            <v>203</v>
          </cell>
          <cell r="BF58">
            <v>218</v>
          </cell>
          <cell r="BG58">
            <v>421</v>
          </cell>
          <cell r="BH58">
            <v>333</v>
          </cell>
          <cell r="BI58">
            <v>19</v>
          </cell>
          <cell r="BJ58">
            <v>280</v>
          </cell>
          <cell r="BK58">
            <v>299</v>
          </cell>
          <cell r="BL58">
            <v>209</v>
          </cell>
          <cell r="BM58">
            <v>62</v>
          </cell>
          <cell r="BN58">
            <v>101</v>
          </cell>
          <cell r="BO58">
            <v>163</v>
          </cell>
          <cell r="BV58">
            <v>3445</v>
          </cell>
          <cell r="BW58">
            <v>441</v>
          </cell>
          <cell r="BX58">
            <v>4641</v>
          </cell>
          <cell r="CB58">
            <v>5935</v>
          </cell>
          <cell r="CC58">
            <v>3113</v>
          </cell>
          <cell r="CD58">
            <v>4826</v>
          </cell>
          <cell r="CE58">
            <v>3201</v>
          </cell>
          <cell r="CF58">
            <v>6314</v>
          </cell>
          <cell r="CG58">
            <v>66</v>
          </cell>
          <cell r="CH58">
            <v>0</v>
          </cell>
          <cell r="CI58">
            <v>66</v>
          </cell>
          <cell r="CJ58">
            <v>1781</v>
          </cell>
          <cell r="CK58">
            <v>85</v>
          </cell>
          <cell r="CL58">
            <v>1596</v>
          </cell>
          <cell r="CM58">
            <v>1681</v>
          </cell>
          <cell r="CN58">
            <v>74</v>
          </cell>
          <cell r="CO58">
            <v>2</v>
          </cell>
          <cell r="CP58">
            <v>72</v>
          </cell>
          <cell r="CQ58">
            <v>718</v>
          </cell>
          <cell r="CR58">
            <v>658</v>
          </cell>
          <cell r="CS58">
            <v>8118</v>
          </cell>
          <cell r="CT58">
            <v>12081</v>
          </cell>
          <cell r="CU58">
            <v>2216</v>
          </cell>
          <cell r="CV58">
            <v>1184</v>
          </cell>
          <cell r="CX58">
            <v>345</v>
          </cell>
          <cell r="CY58">
            <v>77</v>
          </cell>
          <cell r="CZ58">
            <v>3108</v>
          </cell>
          <cell r="DA58">
            <v>26</v>
          </cell>
          <cell r="DB58">
            <v>3556</v>
          </cell>
          <cell r="DC58">
            <v>6436</v>
          </cell>
          <cell r="DD58">
            <v>1025</v>
          </cell>
          <cell r="DE58">
            <v>160</v>
          </cell>
          <cell r="DF58">
            <v>4460</v>
          </cell>
          <cell r="DG58">
            <v>6177</v>
          </cell>
          <cell r="DH58">
            <v>27774161</v>
          </cell>
          <cell r="DI58">
            <v>17412196</v>
          </cell>
          <cell r="DJ58">
            <v>132893450</v>
          </cell>
          <cell r="DK58">
            <v>9207673</v>
          </cell>
          <cell r="DL58">
            <v>276153111</v>
          </cell>
          <cell r="DM58">
            <v>134051988</v>
          </cell>
          <cell r="DN58">
            <v>15854889</v>
          </cell>
          <cell r="DO58">
            <v>126246234</v>
          </cell>
          <cell r="DP58">
            <v>6647216</v>
          </cell>
          <cell r="DQ58">
            <v>3676040</v>
          </cell>
          <cell r="DR58">
            <v>129217410</v>
          </cell>
        </row>
        <row r="59">
          <cell r="A59">
            <v>41852</v>
          </cell>
          <cell r="B59">
            <v>5570</v>
          </cell>
          <cell r="C59">
            <v>10282</v>
          </cell>
          <cell r="D59">
            <v>8710</v>
          </cell>
          <cell r="E59">
            <v>202485753</v>
          </cell>
          <cell r="F59">
            <v>67038765</v>
          </cell>
          <cell r="G59">
            <v>32538927</v>
          </cell>
          <cell r="H59">
            <v>36813761</v>
          </cell>
          <cell r="I59">
            <v>62651968</v>
          </cell>
          <cell r="J59">
            <v>1591801</v>
          </cell>
          <cell r="K59">
            <v>37755276</v>
          </cell>
          <cell r="L59">
            <v>23304891</v>
          </cell>
          <cell r="M59">
            <v>2312</v>
          </cell>
          <cell r="N59">
            <v>1522</v>
          </cell>
          <cell r="O59">
            <v>1979</v>
          </cell>
          <cell r="P59">
            <v>1452</v>
          </cell>
          <cell r="Q59">
            <v>513</v>
          </cell>
          <cell r="R59">
            <v>380</v>
          </cell>
          <cell r="S59">
            <v>23457134</v>
          </cell>
          <cell r="T59">
            <v>1418498</v>
          </cell>
          <cell r="U59">
            <v>8593692</v>
          </cell>
          <cell r="V59">
            <v>9981234</v>
          </cell>
          <cell r="W59">
            <v>2780068</v>
          </cell>
          <cell r="X59">
            <v>683642</v>
          </cell>
          <cell r="Y59">
            <v>5567</v>
          </cell>
          <cell r="Z59">
            <v>5563</v>
          </cell>
          <cell r="AA59">
            <v>5561</v>
          </cell>
          <cell r="AB59">
            <v>4047</v>
          </cell>
          <cell r="AC59">
            <v>4069</v>
          </cell>
          <cell r="AD59">
            <v>1715</v>
          </cell>
          <cell r="AF59">
            <v>4912</v>
          </cell>
          <cell r="AG59">
            <v>45162071</v>
          </cell>
          <cell r="AH59">
            <v>872884</v>
          </cell>
          <cell r="AI59">
            <v>7290375</v>
          </cell>
          <cell r="AJ59">
            <v>19249716</v>
          </cell>
          <cell r="AK59">
            <v>11886030</v>
          </cell>
          <cell r="AL59">
            <v>154</v>
          </cell>
          <cell r="AM59">
            <v>288</v>
          </cell>
          <cell r="AN59">
            <v>135</v>
          </cell>
          <cell r="AO59">
            <v>279</v>
          </cell>
          <cell r="AP59">
            <v>5565</v>
          </cell>
          <cell r="AQ59">
            <v>5565</v>
          </cell>
          <cell r="AR59">
            <v>261556696</v>
          </cell>
          <cell r="AS59">
            <v>148044001</v>
          </cell>
          <cell r="AT59">
            <v>3599</v>
          </cell>
          <cell r="AX59">
            <v>50</v>
          </cell>
          <cell r="AY59">
            <v>166</v>
          </cell>
          <cell r="AZ59">
            <v>2711</v>
          </cell>
          <cell r="BA59">
            <v>460</v>
          </cell>
          <cell r="BB59">
            <v>1657</v>
          </cell>
          <cell r="BC59">
            <v>2117</v>
          </cell>
          <cell r="BD59">
            <v>498</v>
          </cell>
          <cell r="BE59">
            <v>201</v>
          </cell>
          <cell r="BF59">
            <v>220</v>
          </cell>
          <cell r="BG59">
            <v>421</v>
          </cell>
          <cell r="BH59">
            <v>333</v>
          </cell>
          <cell r="BI59">
            <v>19</v>
          </cell>
          <cell r="BJ59">
            <v>280</v>
          </cell>
          <cell r="BK59">
            <v>299</v>
          </cell>
          <cell r="BL59">
            <v>209</v>
          </cell>
          <cell r="BM59">
            <v>63</v>
          </cell>
          <cell r="BN59">
            <v>101</v>
          </cell>
          <cell r="BO59">
            <v>164</v>
          </cell>
          <cell r="BV59">
            <v>3450</v>
          </cell>
          <cell r="BW59">
            <v>441</v>
          </cell>
          <cell r="BX59">
            <v>4641</v>
          </cell>
          <cell r="CB59">
            <v>5935</v>
          </cell>
          <cell r="CC59">
            <v>3116</v>
          </cell>
          <cell r="CD59">
            <v>4829</v>
          </cell>
          <cell r="CE59">
            <v>3204</v>
          </cell>
          <cell r="CF59">
            <v>6320</v>
          </cell>
          <cell r="CG59">
            <v>66</v>
          </cell>
          <cell r="CH59">
            <v>0</v>
          </cell>
          <cell r="CI59">
            <v>66</v>
          </cell>
          <cell r="CJ59">
            <v>1781</v>
          </cell>
          <cell r="CK59">
            <v>81</v>
          </cell>
          <cell r="CL59">
            <v>1600</v>
          </cell>
          <cell r="CM59">
            <v>1681</v>
          </cell>
          <cell r="CN59">
            <v>74</v>
          </cell>
          <cell r="CO59">
            <v>2</v>
          </cell>
          <cell r="CP59">
            <v>72</v>
          </cell>
          <cell r="CQ59">
            <v>718</v>
          </cell>
          <cell r="CR59">
            <v>658</v>
          </cell>
          <cell r="CS59">
            <v>8155</v>
          </cell>
          <cell r="CT59">
            <v>12127</v>
          </cell>
          <cell r="CU59">
            <v>2214</v>
          </cell>
          <cell r="CV59">
            <v>1202</v>
          </cell>
          <cell r="CX59">
            <v>345</v>
          </cell>
          <cell r="CY59">
            <v>78</v>
          </cell>
          <cell r="CZ59">
            <v>3113</v>
          </cell>
          <cell r="DA59">
            <v>33</v>
          </cell>
          <cell r="DB59">
            <v>3569</v>
          </cell>
          <cell r="DC59">
            <v>6440</v>
          </cell>
          <cell r="DD59">
            <v>1019</v>
          </cell>
          <cell r="DE59">
            <v>158</v>
          </cell>
          <cell r="DF59">
            <v>4510</v>
          </cell>
          <cell r="DG59">
            <v>6175</v>
          </cell>
          <cell r="DH59">
            <v>27639539</v>
          </cell>
          <cell r="DI59">
            <v>17522532</v>
          </cell>
          <cell r="DJ59">
            <v>138815264</v>
          </cell>
          <cell r="DK59">
            <v>9228737</v>
          </cell>
          <cell r="DL59">
            <v>277408559</v>
          </cell>
          <cell r="DM59">
            <v>129364558</v>
          </cell>
          <cell r="DN59">
            <v>15851863</v>
          </cell>
          <cell r="DO59">
            <v>132192138</v>
          </cell>
          <cell r="DP59">
            <v>6623126</v>
          </cell>
          <cell r="DQ59">
            <v>4166755</v>
          </cell>
          <cell r="DR59">
            <v>134648509</v>
          </cell>
        </row>
        <row r="60">
          <cell r="A60">
            <v>41883</v>
          </cell>
          <cell r="B60">
            <v>5570</v>
          </cell>
          <cell r="C60">
            <v>10282</v>
          </cell>
          <cell r="D60">
            <v>8809</v>
          </cell>
          <cell r="E60">
            <v>202485753</v>
          </cell>
          <cell r="F60">
            <v>67038765</v>
          </cell>
          <cell r="G60">
            <v>32538927</v>
          </cell>
          <cell r="H60">
            <v>36813761</v>
          </cell>
          <cell r="I60">
            <v>62651968</v>
          </cell>
          <cell r="J60">
            <v>1591801</v>
          </cell>
          <cell r="K60">
            <v>37755276</v>
          </cell>
          <cell r="L60">
            <v>23304891</v>
          </cell>
          <cell r="M60">
            <v>2628</v>
          </cell>
          <cell r="N60">
            <v>1812</v>
          </cell>
          <cell r="O60">
            <v>2285</v>
          </cell>
          <cell r="P60">
            <v>1787</v>
          </cell>
          <cell r="Q60">
            <v>532</v>
          </cell>
          <cell r="R60">
            <v>379</v>
          </cell>
          <cell r="S60">
            <v>23707865</v>
          </cell>
          <cell r="T60">
            <v>1506708</v>
          </cell>
          <cell r="U60">
            <v>8504173</v>
          </cell>
          <cell r="V60">
            <v>10099463</v>
          </cell>
          <cell r="W60">
            <v>2881000</v>
          </cell>
          <cell r="X60">
            <v>716521</v>
          </cell>
          <cell r="Y60">
            <v>5567</v>
          </cell>
          <cell r="Z60">
            <v>5566</v>
          </cell>
          <cell r="AA60">
            <v>5561</v>
          </cell>
          <cell r="AB60">
            <v>4117</v>
          </cell>
          <cell r="AC60">
            <v>4077</v>
          </cell>
          <cell r="AD60">
            <v>1718</v>
          </cell>
          <cell r="AF60">
            <v>4912</v>
          </cell>
          <cell r="AG60">
            <v>45134418</v>
          </cell>
          <cell r="AH60">
            <v>870348</v>
          </cell>
          <cell r="AI60">
            <v>7338323</v>
          </cell>
          <cell r="AJ60">
            <v>19437002</v>
          </cell>
          <cell r="AK60">
            <v>12020542</v>
          </cell>
          <cell r="AL60">
            <v>150</v>
          </cell>
          <cell r="AM60">
            <v>282</v>
          </cell>
          <cell r="AN60">
            <v>133</v>
          </cell>
          <cell r="AO60">
            <v>273</v>
          </cell>
          <cell r="AP60">
            <v>5566</v>
          </cell>
          <cell r="AQ60">
            <v>5566</v>
          </cell>
          <cell r="AR60">
            <v>262429661</v>
          </cell>
          <cell r="AS60">
            <v>152914210</v>
          </cell>
          <cell r="AT60">
            <v>3705</v>
          </cell>
          <cell r="AX60">
            <v>50</v>
          </cell>
          <cell r="AY60">
            <v>166</v>
          </cell>
          <cell r="AZ60">
            <v>2711</v>
          </cell>
          <cell r="BA60">
            <v>451</v>
          </cell>
          <cell r="BB60">
            <v>1666</v>
          </cell>
          <cell r="BC60">
            <v>2117</v>
          </cell>
          <cell r="BD60">
            <v>498</v>
          </cell>
          <cell r="BE60">
            <v>199</v>
          </cell>
          <cell r="BF60">
            <v>222</v>
          </cell>
          <cell r="BG60">
            <v>421</v>
          </cell>
          <cell r="BH60">
            <v>334</v>
          </cell>
          <cell r="BI60">
            <v>19</v>
          </cell>
          <cell r="BJ60">
            <v>280</v>
          </cell>
          <cell r="BK60">
            <v>299</v>
          </cell>
          <cell r="BL60">
            <v>209</v>
          </cell>
          <cell r="BM60">
            <v>62</v>
          </cell>
          <cell r="BN60">
            <v>102</v>
          </cell>
          <cell r="BO60">
            <v>164</v>
          </cell>
          <cell r="BV60">
            <v>3535</v>
          </cell>
          <cell r="BW60">
            <v>441</v>
          </cell>
          <cell r="BX60">
            <v>4641</v>
          </cell>
          <cell r="CB60">
            <v>5931</v>
          </cell>
          <cell r="CC60">
            <v>3115</v>
          </cell>
          <cell r="CD60">
            <v>4808</v>
          </cell>
          <cell r="CE60">
            <v>3188</v>
          </cell>
          <cell r="CF60">
            <v>6303</v>
          </cell>
          <cell r="CG60">
            <v>66</v>
          </cell>
          <cell r="CH60">
            <v>0</v>
          </cell>
          <cell r="CI60">
            <v>66</v>
          </cell>
          <cell r="CJ60">
            <v>1781</v>
          </cell>
          <cell r="CK60">
            <v>80</v>
          </cell>
          <cell r="CL60">
            <v>1601</v>
          </cell>
          <cell r="CM60">
            <v>1681</v>
          </cell>
          <cell r="CN60">
            <v>74</v>
          </cell>
          <cell r="CO60">
            <v>2</v>
          </cell>
          <cell r="CP60">
            <v>72</v>
          </cell>
          <cell r="CQ60">
            <v>718</v>
          </cell>
          <cell r="CR60">
            <v>658</v>
          </cell>
          <cell r="CS60">
            <v>8157</v>
          </cell>
          <cell r="CT60">
            <v>12175</v>
          </cell>
          <cell r="CU60">
            <v>2209</v>
          </cell>
          <cell r="CV60">
            <v>1217</v>
          </cell>
          <cell r="CX60">
            <v>344</v>
          </cell>
          <cell r="CY60">
            <v>79</v>
          </cell>
          <cell r="CZ60">
            <v>3113</v>
          </cell>
          <cell r="DA60">
            <v>33</v>
          </cell>
          <cell r="DB60">
            <v>3569</v>
          </cell>
          <cell r="DC60">
            <v>6443</v>
          </cell>
          <cell r="DD60">
            <v>1020</v>
          </cell>
          <cell r="DE60">
            <v>158</v>
          </cell>
          <cell r="DF60">
            <v>4554</v>
          </cell>
          <cell r="DG60">
            <v>6175</v>
          </cell>
          <cell r="DH60">
            <v>27556436</v>
          </cell>
          <cell r="DI60">
            <v>17577982</v>
          </cell>
          <cell r="DJ60">
            <v>143439390</v>
          </cell>
          <cell r="DK60">
            <v>9474820</v>
          </cell>
          <cell r="DL60">
            <v>278482125</v>
          </cell>
          <cell r="DM60">
            <v>125567915</v>
          </cell>
          <cell r="DN60">
            <v>16052464</v>
          </cell>
          <cell r="DO60">
            <v>136861746</v>
          </cell>
          <cell r="DP60">
            <v>6577644</v>
          </cell>
          <cell r="DQ60">
            <v>4658799</v>
          </cell>
          <cell r="DR60">
            <v>138780591</v>
          </cell>
        </row>
        <row r="61">
          <cell r="A61">
            <v>41913</v>
          </cell>
          <cell r="B61">
            <v>5570</v>
          </cell>
          <cell r="C61">
            <v>10282</v>
          </cell>
          <cell r="D61">
            <v>8820</v>
          </cell>
          <cell r="E61">
            <v>202485753</v>
          </cell>
          <cell r="F61">
            <v>67038765</v>
          </cell>
          <cell r="G61">
            <v>32538927</v>
          </cell>
          <cell r="H61">
            <v>36813761</v>
          </cell>
          <cell r="I61">
            <v>62651968</v>
          </cell>
          <cell r="J61">
            <v>1591801</v>
          </cell>
          <cell r="K61">
            <v>37755276</v>
          </cell>
          <cell r="L61">
            <v>23304891</v>
          </cell>
          <cell r="M61">
            <v>2639</v>
          </cell>
          <cell r="N61">
            <v>1784</v>
          </cell>
          <cell r="O61">
            <v>2303</v>
          </cell>
          <cell r="P61">
            <v>1802</v>
          </cell>
          <cell r="Q61">
            <v>551</v>
          </cell>
          <cell r="R61">
            <v>386</v>
          </cell>
          <cell r="S61">
            <v>23831870</v>
          </cell>
          <cell r="T61">
            <v>1502438</v>
          </cell>
          <cell r="U61">
            <v>8387303</v>
          </cell>
          <cell r="V61">
            <v>10221148</v>
          </cell>
          <cell r="W61">
            <v>2974096</v>
          </cell>
          <cell r="X61">
            <v>746885</v>
          </cell>
          <cell r="Y61">
            <v>5566</v>
          </cell>
          <cell r="Z61">
            <v>5566</v>
          </cell>
          <cell r="AA61">
            <v>5561</v>
          </cell>
          <cell r="AB61">
            <v>4138</v>
          </cell>
          <cell r="AC61">
            <v>4108</v>
          </cell>
          <cell r="AD61">
            <v>1754</v>
          </cell>
          <cell r="AF61">
            <v>5000</v>
          </cell>
          <cell r="AG61">
            <v>45118785</v>
          </cell>
          <cell r="AH61">
            <v>870203</v>
          </cell>
          <cell r="AI61">
            <v>7403219</v>
          </cell>
          <cell r="AJ61">
            <v>19571091</v>
          </cell>
          <cell r="AK61">
            <v>12167872</v>
          </cell>
          <cell r="AL61">
            <v>149</v>
          </cell>
          <cell r="AM61">
            <v>283</v>
          </cell>
          <cell r="AN61">
            <v>135</v>
          </cell>
          <cell r="AO61">
            <v>276</v>
          </cell>
          <cell r="AP61">
            <v>5566</v>
          </cell>
          <cell r="AQ61">
            <v>5566</v>
          </cell>
          <cell r="AR61">
            <v>263252730</v>
          </cell>
          <cell r="AS61">
            <v>156004536</v>
          </cell>
          <cell r="AT61">
            <v>3735</v>
          </cell>
          <cell r="AX61">
            <v>50</v>
          </cell>
          <cell r="AY61">
            <v>166</v>
          </cell>
          <cell r="AZ61">
            <v>2711</v>
          </cell>
          <cell r="BA61">
            <v>450</v>
          </cell>
          <cell r="BB61">
            <v>1667</v>
          </cell>
          <cell r="BC61">
            <v>2117</v>
          </cell>
          <cell r="BD61">
            <v>498</v>
          </cell>
          <cell r="BE61">
            <v>199</v>
          </cell>
          <cell r="BF61">
            <v>223</v>
          </cell>
          <cell r="BG61">
            <v>422</v>
          </cell>
          <cell r="BH61">
            <v>334</v>
          </cell>
          <cell r="BI61">
            <v>19</v>
          </cell>
          <cell r="BJ61">
            <v>280</v>
          </cell>
          <cell r="BK61">
            <v>299</v>
          </cell>
          <cell r="BL61">
            <v>209</v>
          </cell>
          <cell r="BM61">
            <v>62</v>
          </cell>
          <cell r="BN61">
            <v>102</v>
          </cell>
          <cell r="BO61">
            <v>164</v>
          </cell>
          <cell r="BV61">
            <v>3615</v>
          </cell>
          <cell r="BW61">
            <v>441</v>
          </cell>
          <cell r="BX61">
            <v>4641</v>
          </cell>
          <cell r="CB61">
            <v>5867</v>
          </cell>
          <cell r="CC61">
            <v>3065</v>
          </cell>
          <cell r="CD61">
            <v>4807</v>
          </cell>
          <cell r="CE61">
            <v>3190</v>
          </cell>
          <cell r="CF61">
            <v>6255</v>
          </cell>
          <cell r="CG61">
            <v>66</v>
          </cell>
          <cell r="CH61">
            <v>0</v>
          </cell>
          <cell r="CI61">
            <v>66</v>
          </cell>
          <cell r="CJ61">
            <v>1781</v>
          </cell>
          <cell r="CK61">
            <v>80</v>
          </cell>
          <cell r="CL61">
            <v>1601</v>
          </cell>
          <cell r="CM61">
            <v>1681</v>
          </cell>
          <cell r="CN61">
            <v>73</v>
          </cell>
          <cell r="CO61">
            <v>2</v>
          </cell>
          <cell r="CP61">
            <v>71</v>
          </cell>
          <cell r="CQ61">
            <v>718</v>
          </cell>
          <cell r="CR61">
            <v>658</v>
          </cell>
          <cell r="CS61">
            <v>8166</v>
          </cell>
          <cell r="CT61">
            <v>12184</v>
          </cell>
          <cell r="CU61">
            <v>2178</v>
          </cell>
          <cell r="CV61">
            <v>1254</v>
          </cell>
          <cell r="CX61">
            <v>340</v>
          </cell>
          <cell r="CY61">
            <v>83</v>
          </cell>
          <cell r="CZ61">
            <v>3122</v>
          </cell>
          <cell r="DA61">
            <v>38</v>
          </cell>
          <cell r="DB61">
            <v>3583</v>
          </cell>
          <cell r="DC61">
            <v>6446</v>
          </cell>
          <cell r="DD61">
            <v>1020</v>
          </cell>
          <cell r="DE61">
            <v>156</v>
          </cell>
          <cell r="DF61">
            <v>4562</v>
          </cell>
          <cell r="DG61">
            <v>6174</v>
          </cell>
          <cell r="DH61">
            <v>27461000</v>
          </cell>
          <cell r="DI61">
            <v>17657785</v>
          </cell>
          <cell r="DJ61">
            <v>146418340</v>
          </cell>
          <cell r="DK61">
            <v>9586196</v>
          </cell>
          <cell r="DL61">
            <v>279354157</v>
          </cell>
          <cell r="DM61">
            <v>123349621</v>
          </cell>
          <cell r="DN61">
            <v>16101427</v>
          </cell>
          <cell r="DO61">
            <v>139903109</v>
          </cell>
          <cell r="DP61">
            <v>6515231</v>
          </cell>
          <cell r="DQ61">
            <v>5145013</v>
          </cell>
          <cell r="DR61">
            <v>141273327</v>
          </cell>
        </row>
        <row r="62">
          <cell r="A62">
            <v>41944</v>
          </cell>
          <cell r="B62">
            <v>5570</v>
          </cell>
          <cell r="C62">
            <v>10282</v>
          </cell>
          <cell r="D62">
            <v>8820</v>
          </cell>
          <cell r="E62">
            <v>202485753</v>
          </cell>
          <cell r="F62">
            <v>67038765</v>
          </cell>
          <cell r="G62">
            <v>32538927</v>
          </cell>
          <cell r="H62">
            <v>36813761</v>
          </cell>
          <cell r="I62">
            <v>62651968</v>
          </cell>
          <cell r="J62">
            <v>1591801</v>
          </cell>
          <cell r="K62">
            <v>37755276</v>
          </cell>
          <cell r="L62">
            <v>23304891</v>
          </cell>
          <cell r="M62">
            <v>2639</v>
          </cell>
          <cell r="N62">
            <v>1784</v>
          </cell>
          <cell r="O62">
            <v>2303</v>
          </cell>
          <cell r="P62">
            <v>1802</v>
          </cell>
          <cell r="Q62">
            <v>551</v>
          </cell>
          <cell r="R62">
            <v>386</v>
          </cell>
          <cell r="S62">
            <v>23831870</v>
          </cell>
          <cell r="T62">
            <v>1502438</v>
          </cell>
          <cell r="U62">
            <v>8387303</v>
          </cell>
          <cell r="V62">
            <v>10221148</v>
          </cell>
          <cell r="W62">
            <v>2974096</v>
          </cell>
          <cell r="X62">
            <v>746885</v>
          </cell>
          <cell r="Y62">
            <v>5566</v>
          </cell>
          <cell r="Z62">
            <v>5566</v>
          </cell>
          <cell r="AA62">
            <v>5561</v>
          </cell>
          <cell r="AB62">
            <v>4138</v>
          </cell>
          <cell r="AC62">
            <v>4108</v>
          </cell>
          <cell r="AD62">
            <v>1754</v>
          </cell>
          <cell r="AF62">
            <v>5000</v>
          </cell>
          <cell r="AG62">
            <v>45153604</v>
          </cell>
          <cell r="AH62">
            <v>869033</v>
          </cell>
          <cell r="AI62">
            <v>7403219</v>
          </cell>
          <cell r="AJ62">
            <v>19571091</v>
          </cell>
          <cell r="AK62">
            <v>12167872</v>
          </cell>
          <cell r="AL62">
            <v>149</v>
          </cell>
          <cell r="AM62">
            <v>283</v>
          </cell>
          <cell r="AN62">
            <v>135</v>
          </cell>
          <cell r="AO62">
            <v>276</v>
          </cell>
          <cell r="AP62">
            <v>5566</v>
          </cell>
          <cell r="AQ62">
            <v>5566</v>
          </cell>
          <cell r="AR62">
            <v>264247956</v>
          </cell>
          <cell r="AS62">
            <v>162062680</v>
          </cell>
          <cell r="AT62">
            <v>3735</v>
          </cell>
          <cell r="AX62">
            <v>50</v>
          </cell>
          <cell r="AY62">
            <v>166</v>
          </cell>
          <cell r="AZ62">
            <v>2710</v>
          </cell>
          <cell r="BA62">
            <v>447</v>
          </cell>
          <cell r="BB62">
            <v>1678</v>
          </cell>
          <cell r="BC62">
            <v>2125</v>
          </cell>
          <cell r="BD62">
            <v>497</v>
          </cell>
          <cell r="BE62">
            <v>194</v>
          </cell>
          <cell r="BF62">
            <v>228</v>
          </cell>
          <cell r="BG62">
            <v>422</v>
          </cell>
          <cell r="BH62">
            <v>334</v>
          </cell>
          <cell r="BI62">
            <v>18</v>
          </cell>
          <cell r="BJ62">
            <v>281</v>
          </cell>
          <cell r="BK62">
            <v>299</v>
          </cell>
          <cell r="BL62">
            <v>208</v>
          </cell>
          <cell r="BM62">
            <v>62</v>
          </cell>
          <cell r="BN62">
            <v>102</v>
          </cell>
          <cell r="BO62">
            <v>164</v>
          </cell>
          <cell r="BV62">
            <v>3727</v>
          </cell>
          <cell r="BW62">
            <v>445</v>
          </cell>
          <cell r="BX62">
            <v>4653</v>
          </cell>
          <cell r="CB62">
            <v>5866</v>
          </cell>
          <cell r="CC62">
            <v>3079</v>
          </cell>
          <cell r="CD62">
            <v>4998</v>
          </cell>
          <cell r="CE62">
            <v>3193</v>
          </cell>
          <cell r="CF62">
            <v>6272</v>
          </cell>
          <cell r="CG62">
            <v>62</v>
          </cell>
          <cell r="CH62">
            <v>0</v>
          </cell>
          <cell r="CI62">
            <v>62</v>
          </cell>
          <cell r="CJ62">
            <v>1781</v>
          </cell>
          <cell r="CK62">
            <v>81</v>
          </cell>
          <cell r="CL62">
            <v>1601</v>
          </cell>
          <cell r="CM62">
            <v>1682</v>
          </cell>
          <cell r="CN62">
            <v>73</v>
          </cell>
          <cell r="CO62">
            <v>2</v>
          </cell>
          <cell r="CP62">
            <v>71</v>
          </cell>
          <cell r="CQ62">
            <v>718</v>
          </cell>
          <cell r="CR62">
            <v>658</v>
          </cell>
          <cell r="CS62">
            <v>8166</v>
          </cell>
          <cell r="CT62">
            <v>12184</v>
          </cell>
          <cell r="CU62">
            <v>2231</v>
          </cell>
          <cell r="CV62">
            <v>1447</v>
          </cell>
          <cell r="CX62">
            <v>344</v>
          </cell>
          <cell r="CY62">
            <v>89</v>
          </cell>
          <cell r="CZ62">
            <v>3419</v>
          </cell>
          <cell r="DA62">
            <v>44</v>
          </cell>
          <cell r="DB62">
            <v>3896</v>
          </cell>
          <cell r="DC62">
            <v>6446</v>
          </cell>
          <cell r="DD62">
            <v>1020</v>
          </cell>
          <cell r="DE62">
            <v>156</v>
          </cell>
          <cell r="DF62">
            <v>4562</v>
          </cell>
          <cell r="DG62">
            <v>6174</v>
          </cell>
          <cell r="DH62">
            <v>27377109</v>
          </cell>
          <cell r="DI62">
            <v>17776495</v>
          </cell>
          <cell r="DJ62">
            <v>152276493</v>
          </cell>
          <cell r="DK62">
            <v>9786187</v>
          </cell>
          <cell r="DL62">
            <v>280473456</v>
          </cell>
          <cell r="DM62">
            <v>118410776</v>
          </cell>
          <cell r="DN62">
            <v>16225500</v>
          </cell>
          <cell r="DO62">
            <v>145837180</v>
          </cell>
          <cell r="DP62">
            <v>6439313</v>
          </cell>
          <cell r="DQ62">
            <v>5781237</v>
          </cell>
          <cell r="DR62">
            <v>146495256</v>
          </cell>
        </row>
        <row r="63">
          <cell r="A63">
            <v>41974</v>
          </cell>
          <cell r="B63">
            <v>5570</v>
          </cell>
          <cell r="C63">
            <v>10282</v>
          </cell>
          <cell r="D63">
            <v>8837</v>
          </cell>
          <cell r="E63">
            <v>202485753</v>
          </cell>
          <cell r="F63">
            <v>67038765</v>
          </cell>
          <cell r="G63">
            <v>32538927</v>
          </cell>
          <cell r="H63">
            <v>36813761</v>
          </cell>
          <cell r="I63">
            <v>62651968</v>
          </cell>
          <cell r="J63">
            <v>1591801</v>
          </cell>
          <cell r="K63">
            <v>37755276</v>
          </cell>
          <cell r="L63">
            <v>23304891</v>
          </cell>
          <cell r="M63">
            <v>2595</v>
          </cell>
          <cell r="N63">
            <v>1729</v>
          </cell>
          <cell r="O63">
            <v>2271</v>
          </cell>
          <cell r="P63">
            <v>1823</v>
          </cell>
          <cell r="Q63">
            <v>526</v>
          </cell>
          <cell r="R63">
            <v>364</v>
          </cell>
          <cell r="S63">
            <v>23968352</v>
          </cell>
          <cell r="T63">
            <v>1470666</v>
          </cell>
          <cell r="U63">
            <v>7438980</v>
          </cell>
          <cell r="V63">
            <v>11239536</v>
          </cell>
          <cell r="W63">
            <v>3036793</v>
          </cell>
          <cell r="X63">
            <v>782377</v>
          </cell>
          <cell r="Y63">
            <v>5566</v>
          </cell>
          <cell r="Z63">
            <v>5566</v>
          </cell>
          <cell r="AA63">
            <v>5560</v>
          </cell>
          <cell r="AB63">
            <v>4180</v>
          </cell>
          <cell r="AC63">
            <v>4193</v>
          </cell>
          <cell r="AD63">
            <v>1774</v>
          </cell>
          <cell r="AF63">
            <v>5000</v>
          </cell>
          <cell r="AG63">
            <v>45001907</v>
          </cell>
          <cell r="AH63">
            <v>868954</v>
          </cell>
          <cell r="AI63">
            <v>7631505</v>
          </cell>
          <cell r="AJ63">
            <v>19574111</v>
          </cell>
          <cell r="AK63">
            <v>11942606</v>
          </cell>
          <cell r="AL63">
            <v>129</v>
          </cell>
          <cell r="AM63">
            <v>261</v>
          </cell>
          <cell r="AN63">
            <v>133</v>
          </cell>
          <cell r="AO63">
            <v>273</v>
          </cell>
          <cell r="AP63">
            <v>5567</v>
          </cell>
          <cell r="AQ63">
            <v>5567</v>
          </cell>
          <cell r="AR63">
            <v>264425518</v>
          </cell>
          <cell r="AS63">
            <v>167740514</v>
          </cell>
          <cell r="AT63">
            <v>3805</v>
          </cell>
          <cell r="AX63">
            <v>50</v>
          </cell>
          <cell r="AY63">
            <v>166</v>
          </cell>
          <cell r="AZ63">
            <v>2710</v>
          </cell>
          <cell r="BA63">
            <v>438</v>
          </cell>
          <cell r="BB63">
            <v>1687</v>
          </cell>
          <cell r="BC63">
            <v>2125</v>
          </cell>
          <cell r="BD63">
            <v>497</v>
          </cell>
          <cell r="BE63">
            <v>191</v>
          </cell>
          <cell r="BF63">
            <v>231</v>
          </cell>
          <cell r="BG63">
            <v>422</v>
          </cell>
          <cell r="BH63">
            <v>334</v>
          </cell>
          <cell r="BI63">
            <v>17</v>
          </cell>
          <cell r="BJ63">
            <v>282</v>
          </cell>
          <cell r="BK63">
            <v>299</v>
          </cell>
          <cell r="BL63">
            <v>208</v>
          </cell>
          <cell r="BM63">
            <v>60</v>
          </cell>
          <cell r="BN63">
            <v>104</v>
          </cell>
          <cell r="BO63">
            <v>164</v>
          </cell>
          <cell r="BV63">
            <v>3728</v>
          </cell>
          <cell r="BW63">
            <v>445</v>
          </cell>
          <cell r="BX63">
            <v>4653</v>
          </cell>
          <cell r="CB63">
            <v>5864</v>
          </cell>
          <cell r="CC63">
            <v>3089</v>
          </cell>
          <cell r="CD63">
            <v>5167</v>
          </cell>
          <cell r="CE63">
            <v>3204</v>
          </cell>
          <cell r="CF63">
            <v>6293</v>
          </cell>
          <cell r="CG63">
            <v>62</v>
          </cell>
          <cell r="CH63">
            <v>0</v>
          </cell>
          <cell r="CI63">
            <v>62</v>
          </cell>
          <cell r="CJ63">
            <v>1781</v>
          </cell>
          <cell r="CK63">
            <v>81</v>
          </cell>
          <cell r="CL63">
            <v>1601</v>
          </cell>
          <cell r="CM63">
            <v>1682</v>
          </cell>
          <cell r="CN63">
            <v>73</v>
          </cell>
          <cell r="CO63">
            <v>2</v>
          </cell>
          <cell r="CP63">
            <v>71</v>
          </cell>
          <cell r="CQ63">
            <v>718</v>
          </cell>
          <cell r="CR63">
            <v>658</v>
          </cell>
          <cell r="CS63">
            <v>8182</v>
          </cell>
          <cell r="CT63">
            <v>12200</v>
          </cell>
          <cell r="CU63">
            <v>2221</v>
          </cell>
          <cell r="CV63">
            <v>1595</v>
          </cell>
          <cell r="CX63">
            <v>341</v>
          </cell>
          <cell r="CY63">
            <v>92</v>
          </cell>
          <cell r="CZ63">
            <v>3442</v>
          </cell>
          <cell r="DA63">
            <v>49</v>
          </cell>
          <cell r="DB63">
            <v>3924</v>
          </cell>
          <cell r="DC63">
            <v>6455</v>
          </cell>
          <cell r="DD63">
            <v>1016</v>
          </cell>
          <cell r="DE63">
            <v>152</v>
          </cell>
          <cell r="DF63">
            <v>4577</v>
          </cell>
          <cell r="DG63">
            <v>6173</v>
          </cell>
          <cell r="DH63">
            <v>27194609</v>
          </cell>
          <cell r="DI63">
            <v>17807298</v>
          </cell>
          <cell r="DJ63">
            <v>157867551</v>
          </cell>
          <cell r="DK63">
            <v>9872963</v>
          </cell>
          <cell r="DL63">
            <v>280731936</v>
          </cell>
          <cell r="DM63">
            <v>112991422</v>
          </cell>
          <cell r="DN63">
            <v>16306418</v>
          </cell>
          <cell r="DO63">
            <v>151434096</v>
          </cell>
          <cell r="DP63">
            <v>6433455</v>
          </cell>
          <cell r="DQ63">
            <v>6765646</v>
          </cell>
          <cell r="DR63">
            <v>151101905</v>
          </cell>
        </row>
        <row r="64">
          <cell r="A64">
            <v>42005</v>
          </cell>
          <cell r="B64">
            <v>5570</v>
          </cell>
          <cell r="C64">
            <v>10282</v>
          </cell>
          <cell r="D64">
            <v>8844</v>
          </cell>
          <cell r="E64">
            <v>204053057</v>
          </cell>
          <cell r="F64">
            <v>68036893</v>
          </cell>
          <cell r="G64">
            <v>31419552</v>
          </cell>
          <cell r="H64">
            <v>39295026</v>
          </cell>
          <cell r="I64">
            <v>63507027</v>
          </cell>
          <cell r="J64">
            <v>1448975</v>
          </cell>
          <cell r="K64">
            <v>39476406</v>
          </cell>
          <cell r="L64">
            <v>22581646</v>
          </cell>
          <cell r="M64">
            <v>2582</v>
          </cell>
          <cell r="N64">
            <v>1682</v>
          </cell>
          <cell r="O64">
            <v>2243</v>
          </cell>
          <cell r="P64">
            <v>1824</v>
          </cell>
          <cell r="Q64">
            <v>530</v>
          </cell>
          <cell r="R64">
            <v>354</v>
          </cell>
          <cell r="S64">
            <v>24113005</v>
          </cell>
          <cell r="T64">
            <v>1251031</v>
          </cell>
          <cell r="U64">
            <v>7376376</v>
          </cell>
          <cell r="V64">
            <v>11573182</v>
          </cell>
          <cell r="W64">
            <v>3126731</v>
          </cell>
          <cell r="X64">
            <v>824495</v>
          </cell>
          <cell r="Y64">
            <v>5566</v>
          </cell>
          <cell r="Z64">
            <v>5565</v>
          </cell>
          <cell r="AA64">
            <v>5561</v>
          </cell>
          <cell r="AB64">
            <v>4186</v>
          </cell>
          <cell r="AC64">
            <v>4263</v>
          </cell>
          <cell r="AD64">
            <v>1807</v>
          </cell>
          <cell r="AF64">
            <v>5376</v>
          </cell>
          <cell r="AG64">
            <v>45081682</v>
          </cell>
          <cell r="AH64">
            <v>869707</v>
          </cell>
          <cell r="AI64">
            <v>7675717</v>
          </cell>
          <cell r="AJ64">
            <v>19557521</v>
          </cell>
          <cell r="AK64">
            <v>11981962</v>
          </cell>
          <cell r="AL64">
            <v>146</v>
          </cell>
          <cell r="AM64">
            <v>278</v>
          </cell>
          <cell r="AN64">
            <v>133</v>
          </cell>
          <cell r="AO64">
            <v>278</v>
          </cell>
          <cell r="AP64">
            <v>5568</v>
          </cell>
          <cell r="AQ64">
            <v>5567</v>
          </cell>
          <cell r="AR64">
            <v>265278757</v>
          </cell>
          <cell r="AS64">
            <v>173038888</v>
          </cell>
          <cell r="AT64">
            <v>3827</v>
          </cell>
          <cell r="AX64">
            <v>50</v>
          </cell>
          <cell r="AY64">
            <v>166</v>
          </cell>
          <cell r="AZ64">
            <v>2711</v>
          </cell>
          <cell r="BA64">
            <v>426</v>
          </cell>
          <cell r="BB64">
            <v>1699</v>
          </cell>
          <cell r="BC64">
            <v>2125</v>
          </cell>
          <cell r="BD64">
            <v>497</v>
          </cell>
          <cell r="BE64">
            <v>192</v>
          </cell>
          <cell r="BF64">
            <v>232</v>
          </cell>
          <cell r="BG64">
            <v>424</v>
          </cell>
          <cell r="BH64">
            <v>334</v>
          </cell>
          <cell r="BI64">
            <v>17</v>
          </cell>
          <cell r="BJ64">
            <v>282</v>
          </cell>
          <cell r="BK64">
            <v>299</v>
          </cell>
          <cell r="BL64">
            <v>208</v>
          </cell>
          <cell r="BM64">
            <v>62</v>
          </cell>
          <cell r="BN64">
            <v>104</v>
          </cell>
          <cell r="BO64">
            <v>166</v>
          </cell>
          <cell r="BV64">
            <v>3737</v>
          </cell>
          <cell r="BW64">
            <v>446</v>
          </cell>
          <cell r="BX64">
            <v>4662</v>
          </cell>
          <cell r="CB64">
            <v>5864</v>
          </cell>
          <cell r="CC64">
            <v>3095</v>
          </cell>
          <cell r="CD64">
            <v>5446</v>
          </cell>
          <cell r="CE64">
            <v>3208</v>
          </cell>
          <cell r="CF64">
            <v>6303</v>
          </cell>
          <cell r="CG64">
            <v>62</v>
          </cell>
          <cell r="CH64">
            <v>0</v>
          </cell>
          <cell r="CI64">
            <v>62</v>
          </cell>
          <cell r="CJ64">
            <v>1781</v>
          </cell>
          <cell r="CK64">
            <v>80</v>
          </cell>
          <cell r="CL64">
            <v>1602</v>
          </cell>
          <cell r="CM64">
            <v>1682</v>
          </cell>
          <cell r="CN64">
            <v>73</v>
          </cell>
          <cell r="CO64">
            <v>2</v>
          </cell>
          <cell r="CP64">
            <v>71</v>
          </cell>
          <cell r="CQ64">
            <v>718</v>
          </cell>
          <cell r="CR64">
            <v>658</v>
          </cell>
          <cell r="CS64">
            <v>8184</v>
          </cell>
          <cell r="CT64">
            <v>12201</v>
          </cell>
          <cell r="CU64">
            <v>2216</v>
          </cell>
          <cell r="CV64">
            <v>1630</v>
          </cell>
          <cell r="CX64">
            <v>342</v>
          </cell>
          <cell r="CY64">
            <v>95</v>
          </cell>
          <cell r="CZ64">
            <v>3451</v>
          </cell>
          <cell r="DA64">
            <v>49</v>
          </cell>
          <cell r="DB64">
            <v>3937</v>
          </cell>
          <cell r="DC64">
            <v>6452</v>
          </cell>
          <cell r="DD64">
            <v>1016</v>
          </cell>
          <cell r="DE64">
            <v>152</v>
          </cell>
          <cell r="DF64">
            <v>4581</v>
          </cell>
          <cell r="DG64">
            <v>6171</v>
          </cell>
          <cell r="DH64">
            <v>27063958</v>
          </cell>
          <cell r="DI64">
            <v>18017724</v>
          </cell>
          <cell r="DJ64">
            <v>162956402</v>
          </cell>
          <cell r="DK64">
            <v>10082486</v>
          </cell>
          <cell r="DL64">
            <v>281700771</v>
          </cell>
          <cell r="DM64">
            <v>108691828</v>
          </cell>
          <cell r="DN64">
            <v>16422014</v>
          </cell>
          <cell r="DO64">
            <v>156588919</v>
          </cell>
          <cell r="DP64">
            <v>6339137</v>
          </cell>
          <cell r="DQ64">
            <v>7752310</v>
          </cell>
          <cell r="DR64">
            <v>155175746</v>
          </cell>
        </row>
        <row r="65">
          <cell r="A65">
            <v>42036</v>
          </cell>
          <cell r="B65">
            <v>5570</v>
          </cell>
          <cell r="C65">
            <v>10282</v>
          </cell>
          <cell r="D65">
            <v>8851</v>
          </cell>
          <cell r="E65">
            <v>204053057</v>
          </cell>
          <cell r="F65">
            <v>68036893</v>
          </cell>
          <cell r="G65">
            <v>31419552</v>
          </cell>
          <cell r="H65">
            <v>39295026</v>
          </cell>
          <cell r="I65">
            <v>63507027</v>
          </cell>
          <cell r="J65">
            <v>1448975</v>
          </cell>
          <cell r="K65">
            <v>39476406</v>
          </cell>
          <cell r="L65">
            <v>22581646</v>
          </cell>
          <cell r="M65">
            <v>2673</v>
          </cell>
          <cell r="N65">
            <v>1741</v>
          </cell>
          <cell r="O65">
            <v>2318</v>
          </cell>
          <cell r="P65">
            <v>1896</v>
          </cell>
          <cell r="Q65">
            <v>565</v>
          </cell>
          <cell r="R65">
            <v>405</v>
          </cell>
          <cell r="S65">
            <v>24285108</v>
          </cell>
          <cell r="T65">
            <v>1254258</v>
          </cell>
          <cell r="U65">
            <v>7306217</v>
          </cell>
          <cell r="V65">
            <v>11739359</v>
          </cell>
          <cell r="W65">
            <v>3213993</v>
          </cell>
          <cell r="X65">
            <v>871465</v>
          </cell>
          <cell r="Y65">
            <v>5567</v>
          </cell>
          <cell r="Z65">
            <v>5566</v>
          </cell>
          <cell r="AA65">
            <v>5557</v>
          </cell>
          <cell r="AB65">
            <v>4219</v>
          </cell>
          <cell r="AC65">
            <v>4562</v>
          </cell>
          <cell r="AD65">
            <v>1858</v>
          </cell>
          <cell r="AF65">
            <v>5376</v>
          </cell>
          <cell r="AG65">
            <v>45048818</v>
          </cell>
          <cell r="AH65">
            <v>869289</v>
          </cell>
          <cell r="AI65">
            <v>7708279</v>
          </cell>
          <cell r="AJ65">
            <v>19610055</v>
          </cell>
          <cell r="AK65">
            <v>12007552</v>
          </cell>
          <cell r="AL65">
            <v>147</v>
          </cell>
          <cell r="AM65">
            <v>281</v>
          </cell>
          <cell r="AN65">
            <v>135</v>
          </cell>
          <cell r="AO65">
            <v>280</v>
          </cell>
          <cell r="AP65">
            <v>5568</v>
          </cell>
          <cell r="AQ65">
            <v>5567</v>
          </cell>
          <cell r="AR65">
            <v>266017528</v>
          </cell>
          <cell r="AS65">
            <v>176300359</v>
          </cell>
          <cell r="AT65">
            <v>3911</v>
          </cell>
          <cell r="AX65">
            <v>50</v>
          </cell>
          <cell r="AY65">
            <v>166</v>
          </cell>
          <cell r="AZ65">
            <v>2711</v>
          </cell>
          <cell r="BA65">
            <v>416</v>
          </cell>
          <cell r="BB65">
            <v>1710</v>
          </cell>
          <cell r="BC65">
            <v>2126</v>
          </cell>
          <cell r="BD65">
            <v>497</v>
          </cell>
          <cell r="BE65">
            <v>196</v>
          </cell>
          <cell r="BF65">
            <v>234</v>
          </cell>
          <cell r="BG65">
            <v>430</v>
          </cell>
          <cell r="BH65">
            <v>334</v>
          </cell>
          <cell r="BI65">
            <v>16</v>
          </cell>
          <cell r="BJ65">
            <v>283</v>
          </cell>
          <cell r="BK65">
            <v>299</v>
          </cell>
          <cell r="BL65">
            <v>208</v>
          </cell>
          <cell r="BM65">
            <v>60</v>
          </cell>
          <cell r="BN65">
            <v>106</v>
          </cell>
          <cell r="BO65">
            <v>166</v>
          </cell>
          <cell r="BV65">
            <v>3758</v>
          </cell>
          <cell r="BW65">
            <v>446</v>
          </cell>
          <cell r="BX65">
            <v>4671</v>
          </cell>
          <cell r="CB65">
            <v>5866</v>
          </cell>
          <cell r="CC65">
            <v>3105</v>
          </cell>
          <cell r="CD65">
            <v>5450</v>
          </cell>
          <cell r="CE65">
            <v>3212</v>
          </cell>
          <cell r="CF65">
            <v>6317</v>
          </cell>
          <cell r="CG65">
            <v>62</v>
          </cell>
          <cell r="CH65">
            <v>0</v>
          </cell>
          <cell r="CI65">
            <v>62</v>
          </cell>
          <cell r="CJ65">
            <v>1781</v>
          </cell>
          <cell r="CK65">
            <v>80</v>
          </cell>
          <cell r="CL65">
            <v>1602</v>
          </cell>
          <cell r="CM65">
            <v>1682</v>
          </cell>
          <cell r="CN65">
            <v>73</v>
          </cell>
          <cell r="CO65">
            <v>2</v>
          </cell>
          <cell r="CP65">
            <v>71</v>
          </cell>
          <cell r="CQ65">
            <v>718</v>
          </cell>
          <cell r="CR65">
            <v>658</v>
          </cell>
          <cell r="CS65">
            <v>8185</v>
          </cell>
          <cell r="CT65">
            <v>12206</v>
          </cell>
          <cell r="CU65">
            <v>2213</v>
          </cell>
          <cell r="CV65">
            <v>1773</v>
          </cell>
          <cell r="CX65">
            <v>339</v>
          </cell>
          <cell r="CY65">
            <v>98</v>
          </cell>
          <cell r="CZ65">
            <v>3508</v>
          </cell>
          <cell r="DA65">
            <v>51</v>
          </cell>
          <cell r="DB65">
            <v>3996</v>
          </cell>
          <cell r="DC65">
            <v>6451</v>
          </cell>
          <cell r="DD65">
            <v>1014</v>
          </cell>
          <cell r="DE65">
            <v>152</v>
          </cell>
          <cell r="DF65">
            <v>4589</v>
          </cell>
          <cell r="DG65">
            <v>6171</v>
          </cell>
          <cell r="DH65">
            <v>26959330</v>
          </cell>
          <cell r="DI65">
            <v>18089488</v>
          </cell>
          <cell r="DJ65">
            <v>166046142</v>
          </cell>
          <cell r="DK65">
            <v>10254217</v>
          </cell>
          <cell r="DL65">
            <v>282557611</v>
          </cell>
          <cell r="DM65">
            <v>106257252</v>
          </cell>
          <cell r="DN65">
            <v>16540083</v>
          </cell>
          <cell r="DO65">
            <v>159760276</v>
          </cell>
          <cell r="DP65">
            <v>6285866</v>
          </cell>
          <cell r="DQ65">
            <v>8377123</v>
          </cell>
          <cell r="DR65">
            <v>157669019</v>
          </cell>
        </row>
        <row r="66">
          <cell r="A66">
            <v>42064</v>
          </cell>
          <cell r="B66">
            <v>5570</v>
          </cell>
          <cell r="C66">
            <v>10282</v>
          </cell>
          <cell r="D66">
            <v>8862</v>
          </cell>
          <cell r="E66">
            <v>204053057</v>
          </cell>
          <cell r="F66">
            <v>68036893</v>
          </cell>
          <cell r="G66">
            <v>31419552</v>
          </cell>
          <cell r="H66">
            <v>39295026</v>
          </cell>
          <cell r="I66">
            <v>63507027</v>
          </cell>
          <cell r="J66">
            <v>1448975</v>
          </cell>
          <cell r="K66">
            <v>39476406</v>
          </cell>
          <cell r="L66">
            <v>22581646</v>
          </cell>
          <cell r="M66">
            <v>2674</v>
          </cell>
          <cell r="N66">
            <v>1680</v>
          </cell>
          <cell r="O66">
            <v>2304</v>
          </cell>
          <cell r="P66">
            <v>1919</v>
          </cell>
          <cell r="Q66">
            <v>583</v>
          </cell>
          <cell r="R66">
            <v>408</v>
          </cell>
          <cell r="S66">
            <v>24430181</v>
          </cell>
          <cell r="T66">
            <v>1216403</v>
          </cell>
          <cell r="U66">
            <v>7185989</v>
          </cell>
          <cell r="V66">
            <v>11692462</v>
          </cell>
          <cell r="W66">
            <v>3506714</v>
          </cell>
          <cell r="X66">
            <v>929132</v>
          </cell>
          <cell r="Y66">
            <v>5566</v>
          </cell>
          <cell r="Z66">
            <v>5566</v>
          </cell>
          <cell r="AA66">
            <v>5555</v>
          </cell>
          <cell r="AB66">
            <v>4238</v>
          </cell>
          <cell r="AC66">
            <v>4586</v>
          </cell>
          <cell r="AD66">
            <v>1880</v>
          </cell>
          <cell r="AF66">
            <v>5376</v>
          </cell>
          <cell r="AG66">
            <v>44962271</v>
          </cell>
          <cell r="AH66">
            <v>868511</v>
          </cell>
          <cell r="AI66">
            <v>7746920</v>
          </cell>
          <cell r="AJ66">
            <v>19651206</v>
          </cell>
          <cell r="AK66">
            <v>12009855</v>
          </cell>
          <cell r="AL66">
            <v>146</v>
          </cell>
          <cell r="AM66">
            <v>280</v>
          </cell>
          <cell r="AN66">
            <v>135</v>
          </cell>
          <cell r="AO66">
            <v>279</v>
          </cell>
          <cell r="AP66">
            <v>5569</v>
          </cell>
          <cell r="AQ66">
            <v>5567</v>
          </cell>
          <cell r="AR66">
            <v>266680656</v>
          </cell>
          <cell r="AS66">
            <v>180891576</v>
          </cell>
          <cell r="AT66">
            <v>3911</v>
          </cell>
          <cell r="AX66">
            <v>50</v>
          </cell>
          <cell r="AY66">
            <v>166</v>
          </cell>
          <cell r="AZ66">
            <v>2711</v>
          </cell>
          <cell r="BA66">
            <v>430</v>
          </cell>
          <cell r="BB66">
            <v>1717</v>
          </cell>
          <cell r="BC66">
            <v>2147</v>
          </cell>
          <cell r="BD66">
            <v>497</v>
          </cell>
          <cell r="BE66">
            <v>209</v>
          </cell>
          <cell r="BF66">
            <v>237</v>
          </cell>
          <cell r="BG66">
            <v>446</v>
          </cell>
          <cell r="BH66">
            <v>334</v>
          </cell>
          <cell r="BI66">
            <v>17</v>
          </cell>
          <cell r="BJ66">
            <v>284</v>
          </cell>
          <cell r="BK66">
            <v>301</v>
          </cell>
          <cell r="BL66">
            <v>208</v>
          </cell>
          <cell r="BM66">
            <v>62</v>
          </cell>
          <cell r="BN66">
            <v>106</v>
          </cell>
          <cell r="BO66">
            <v>168</v>
          </cell>
          <cell r="BV66">
            <v>3770</v>
          </cell>
          <cell r="BW66">
            <v>446</v>
          </cell>
          <cell r="BX66">
            <v>4674</v>
          </cell>
          <cell r="CB66">
            <v>5868</v>
          </cell>
          <cell r="CC66">
            <v>3111</v>
          </cell>
          <cell r="CD66">
            <v>5450</v>
          </cell>
          <cell r="CE66">
            <v>3218</v>
          </cell>
          <cell r="CF66">
            <v>6329</v>
          </cell>
          <cell r="CG66">
            <v>62</v>
          </cell>
          <cell r="CH66">
            <v>0</v>
          </cell>
          <cell r="CI66">
            <v>62</v>
          </cell>
          <cell r="CJ66">
            <v>1781</v>
          </cell>
          <cell r="CK66">
            <v>80</v>
          </cell>
          <cell r="CL66">
            <v>1602</v>
          </cell>
          <cell r="CM66">
            <v>1682</v>
          </cell>
          <cell r="CN66">
            <v>73</v>
          </cell>
          <cell r="CO66">
            <v>2</v>
          </cell>
          <cell r="CP66">
            <v>71</v>
          </cell>
          <cell r="CQ66">
            <v>718</v>
          </cell>
          <cell r="CR66">
            <v>658</v>
          </cell>
          <cell r="CS66">
            <v>8187</v>
          </cell>
          <cell r="CT66">
            <v>12216</v>
          </cell>
          <cell r="CU66">
            <v>2214</v>
          </cell>
          <cell r="CV66">
            <v>1819</v>
          </cell>
          <cell r="CX66">
            <v>336</v>
          </cell>
          <cell r="CY66">
            <v>101</v>
          </cell>
          <cell r="CZ66">
            <v>3497</v>
          </cell>
          <cell r="DA66">
            <v>67</v>
          </cell>
          <cell r="DB66">
            <v>4001</v>
          </cell>
          <cell r="DC66">
            <v>6457</v>
          </cell>
          <cell r="DD66">
            <v>1014</v>
          </cell>
          <cell r="DE66">
            <v>152</v>
          </cell>
          <cell r="DF66">
            <v>4593</v>
          </cell>
          <cell r="DG66">
            <v>6170</v>
          </cell>
          <cell r="DH66">
            <v>26827576</v>
          </cell>
          <cell r="DI66">
            <v>18134695</v>
          </cell>
          <cell r="DJ66">
            <v>170478881</v>
          </cell>
          <cell r="DK66">
            <v>10412695</v>
          </cell>
          <cell r="DL66">
            <v>283400167</v>
          </cell>
          <cell r="DM66">
            <v>102508591</v>
          </cell>
          <cell r="DN66">
            <v>16719511</v>
          </cell>
          <cell r="DO66">
            <v>164172065</v>
          </cell>
          <cell r="DP66">
            <v>6306816</v>
          </cell>
          <cell r="DQ66">
            <v>9358537</v>
          </cell>
          <cell r="DR66">
            <v>161120344</v>
          </cell>
        </row>
        <row r="67">
          <cell r="A67">
            <v>42095</v>
          </cell>
          <cell r="B67">
            <v>5570</v>
          </cell>
          <cell r="C67">
            <v>10282</v>
          </cell>
          <cell r="D67">
            <v>8881</v>
          </cell>
          <cell r="E67">
            <v>204053057</v>
          </cell>
          <cell r="F67">
            <v>68036893</v>
          </cell>
          <cell r="G67">
            <v>31419552</v>
          </cell>
          <cell r="H67">
            <v>39295026</v>
          </cell>
          <cell r="I67">
            <v>63507027</v>
          </cell>
          <cell r="J67">
            <v>1448975</v>
          </cell>
          <cell r="K67">
            <v>39476406</v>
          </cell>
          <cell r="L67">
            <v>22581646</v>
          </cell>
          <cell r="M67">
            <v>2755</v>
          </cell>
          <cell r="N67">
            <v>1751</v>
          </cell>
          <cell r="O67">
            <v>2391</v>
          </cell>
          <cell r="P67">
            <v>1994</v>
          </cell>
          <cell r="Q67">
            <v>611</v>
          </cell>
          <cell r="R67">
            <v>426</v>
          </cell>
          <cell r="S67">
            <v>24677653</v>
          </cell>
          <cell r="T67">
            <v>1268009</v>
          </cell>
          <cell r="U67">
            <v>7979617</v>
          </cell>
          <cell r="V67">
            <v>10656382</v>
          </cell>
          <cell r="W67">
            <v>3789050</v>
          </cell>
          <cell r="X67">
            <v>984595</v>
          </cell>
          <cell r="Y67">
            <v>5567</v>
          </cell>
          <cell r="Z67">
            <v>5566</v>
          </cell>
          <cell r="AA67">
            <v>5562</v>
          </cell>
          <cell r="AB67">
            <v>4264</v>
          </cell>
          <cell r="AC67">
            <v>4384</v>
          </cell>
          <cell r="AD67">
            <v>1892</v>
          </cell>
          <cell r="AF67">
            <v>5376</v>
          </cell>
          <cell r="AG67">
            <v>44955966</v>
          </cell>
          <cell r="AH67">
            <v>866101</v>
          </cell>
          <cell r="AI67">
            <v>7784739</v>
          </cell>
          <cell r="AJ67">
            <v>19644939</v>
          </cell>
          <cell r="AK67">
            <v>11971155</v>
          </cell>
          <cell r="AL67">
            <v>146</v>
          </cell>
          <cell r="AM67">
            <v>280</v>
          </cell>
          <cell r="AN67">
            <v>135</v>
          </cell>
          <cell r="AO67">
            <v>281</v>
          </cell>
          <cell r="AP67">
            <v>5565</v>
          </cell>
          <cell r="AQ67">
            <v>5565</v>
          </cell>
          <cell r="AR67">
            <v>266497124</v>
          </cell>
          <cell r="AS67">
            <v>186883130</v>
          </cell>
          <cell r="AT67">
            <v>3949</v>
          </cell>
          <cell r="AX67">
            <v>50</v>
          </cell>
          <cell r="AY67">
            <v>166</v>
          </cell>
          <cell r="AZ67">
            <v>2711</v>
          </cell>
          <cell r="BA67">
            <v>430</v>
          </cell>
          <cell r="BB67">
            <v>1717</v>
          </cell>
          <cell r="BC67">
            <v>2147</v>
          </cell>
          <cell r="BD67">
            <v>497</v>
          </cell>
          <cell r="BE67">
            <v>209</v>
          </cell>
          <cell r="BF67">
            <v>237</v>
          </cell>
          <cell r="BG67">
            <v>446</v>
          </cell>
          <cell r="BH67">
            <v>334</v>
          </cell>
          <cell r="BI67">
            <v>17</v>
          </cell>
          <cell r="BJ67">
            <v>284</v>
          </cell>
          <cell r="BK67">
            <v>301</v>
          </cell>
          <cell r="BL67">
            <v>208</v>
          </cell>
          <cell r="BM67">
            <v>62</v>
          </cell>
          <cell r="BN67">
            <v>106</v>
          </cell>
          <cell r="BO67">
            <v>168</v>
          </cell>
          <cell r="BV67">
            <v>3770</v>
          </cell>
          <cell r="BW67">
            <v>446</v>
          </cell>
          <cell r="BX67">
            <v>4674</v>
          </cell>
          <cell r="CB67">
            <v>5868</v>
          </cell>
          <cell r="CC67">
            <v>3111</v>
          </cell>
          <cell r="CD67">
            <v>5450</v>
          </cell>
          <cell r="CE67">
            <v>3218</v>
          </cell>
          <cell r="CF67">
            <v>6329</v>
          </cell>
          <cell r="CG67">
            <v>62</v>
          </cell>
          <cell r="CH67">
            <v>0</v>
          </cell>
          <cell r="CI67">
            <v>62</v>
          </cell>
          <cell r="CJ67">
            <v>1781</v>
          </cell>
          <cell r="CK67">
            <v>80</v>
          </cell>
          <cell r="CL67">
            <v>1602</v>
          </cell>
          <cell r="CM67">
            <v>1682</v>
          </cell>
          <cell r="CN67">
            <v>73</v>
          </cell>
          <cell r="CO67">
            <v>2</v>
          </cell>
          <cell r="CP67">
            <v>71</v>
          </cell>
          <cell r="CQ67">
            <v>718</v>
          </cell>
          <cell r="CR67">
            <v>658</v>
          </cell>
          <cell r="CS67">
            <v>8185</v>
          </cell>
          <cell r="CT67">
            <v>12235</v>
          </cell>
          <cell r="CU67">
            <v>2214</v>
          </cell>
          <cell r="CV67">
            <v>1819</v>
          </cell>
          <cell r="CX67">
            <v>336</v>
          </cell>
          <cell r="CY67">
            <v>101</v>
          </cell>
          <cell r="CZ67">
            <v>3497</v>
          </cell>
          <cell r="DA67">
            <v>67</v>
          </cell>
          <cell r="DB67">
            <v>4001</v>
          </cell>
          <cell r="DC67">
            <v>6458</v>
          </cell>
          <cell r="DD67">
            <v>1013</v>
          </cell>
          <cell r="DE67">
            <v>152</v>
          </cell>
          <cell r="DF67">
            <v>4612</v>
          </cell>
          <cell r="DG67">
            <v>6170</v>
          </cell>
          <cell r="DH67">
            <v>26703514</v>
          </cell>
          <cell r="DI67">
            <v>18252452</v>
          </cell>
          <cell r="DJ67">
            <v>176154575</v>
          </cell>
          <cell r="DK67">
            <v>10728555</v>
          </cell>
          <cell r="DL67">
            <v>283518379</v>
          </cell>
          <cell r="DM67">
            <v>96635249</v>
          </cell>
          <cell r="DN67">
            <v>17021255</v>
          </cell>
          <cell r="DO67">
            <v>169861875</v>
          </cell>
          <cell r="DP67">
            <v>6292700</v>
          </cell>
          <cell r="DQ67">
            <v>10478260</v>
          </cell>
          <cell r="DR67">
            <v>165676315</v>
          </cell>
        </row>
        <row r="68">
          <cell r="A68">
            <v>42125</v>
          </cell>
          <cell r="B68">
            <v>5570</v>
          </cell>
          <cell r="C68">
            <v>10282</v>
          </cell>
          <cell r="D68">
            <v>8891</v>
          </cell>
          <cell r="E68">
            <v>204053057</v>
          </cell>
          <cell r="F68">
            <v>68036893</v>
          </cell>
          <cell r="G68">
            <v>31419552</v>
          </cell>
          <cell r="H68">
            <v>39295026</v>
          </cell>
          <cell r="I68">
            <v>63507027</v>
          </cell>
          <cell r="J68">
            <v>1448975</v>
          </cell>
          <cell r="K68">
            <v>39476406</v>
          </cell>
          <cell r="L68">
            <v>22581646</v>
          </cell>
          <cell r="M68">
            <v>2761</v>
          </cell>
          <cell r="N68">
            <v>1736</v>
          </cell>
          <cell r="O68">
            <v>2379</v>
          </cell>
          <cell r="P68">
            <v>2002</v>
          </cell>
          <cell r="Q68">
            <v>621</v>
          </cell>
          <cell r="R68">
            <v>426</v>
          </cell>
          <cell r="S68">
            <v>24858651</v>
          </cell>
          <cell r="T68">
            <v>1264746</v>
          </cell>
          <cell r="U68">
            <v>7915777</v>
          </cell>
          <cell r="V68">
            <v>10557875</v>
          </cell>
          <cell r="W68">
            <v>4078434</v>
          </cell>
          <cell r="X68">
            <v>1041819</v>
          </cell>
          <cell r="Y68">
            <v>5567</v>
          </cell>
          <cell r="Z68">
            <v>5566</v>
          </cell>
          <cell r="AA68">
            <v>5562</v>
          </cell>
          <cell r="AB68">
            <v>4293</v>
          </cell>
          <cell r="AC68">
            <v>4439</v>
          </cell>
          <cell r="AD68">
            <v>1897</v>
          </cell>
          <cell r="AF68">
            <v>5376</v>
          </cell>
          <cell r="AG68">
            <v>44861130</v>
          </cell>
          <cell r="AH68">
            <v>865023</v>
          </cell>
          <cell r="AI68">
            <v>7816129</v>
          </cell>
          <cell r="AJ68">
            <v>19597058</v>
          </cell>
          <cell r="AK68">
            <v>11897140</v>
          </cell>
          <cell r="AL68">
            <v>146</v>
          </cell>
          <cell r="AM68">
            <v>279</v>
          </cell>
          <cell r="AN68">
            <v>134</v>
          </cell>
          <cell r="AO68">
            <v>282</v>
          </cell>
          <cell r="AP68">
            <v>5564</v>
          </cell>
          <cell r="AQ68">
            <v>5564</v>
          </cell>
          <cell r="AR68">
            <v>267028058</v>
          </cell>
          <cell r="AS68">
            <v>190882898</v>
          </cell>
          <cell r="AT68">
            <v>3956</v>
          </cell>
          <cell r="AX68">
            <v>50</v>
          </cell>
          <cell r="AY68">
            <v>166</v>
          </cell>
          <cell r="AZ68">
            <v>2712</v>
          </cell>
          <cell r="BA68">
            <v>425</v>
          </cell>
          <cell r="BB68">
            <v>1730</v>
          </cell>
          <cell r="BC68">
            <v>2155</v>
          </cell>
          <cell r="BD68">
            <v>498</v>
          </cell>
          <cell r="BE68">
            <v>205</v>
          </cell>
          <cell r="BF68">
            <v>241</v>
          </cell>
          <cell r="BG68">
            <v>446</v>
          </cell>
          <cell r="BH68">
            <v>334</v>
          </cell>
          <cell r="BI68">
            <v>16</v>
          </cell>
          <cell r="BJ68">
            <v>285</v>
          </cell>
          <cell r="BK68">
            <v>301</v>
          </cell>
          <cell r="BL68">
            <v>208</v>
          </cell>
          <cell r="BM68">
            <v>61</v>
          </cell>
          <cell r="BN68">
            <v>107</v>
          </cell>
          <cell r="BO68">
            <v>168</v>
          </cell>
          <cell r="BV68">
            <v>3917</v>
          </cell>
          <cell r="BW68">
            <v>451</v>
          </cell>
          <cell r="BX68">
            <v>4687</v>
          </cell>
          <cell r="CB68">
            <v>5868</v>
          </cell>
          <cell r="CC68">
            <v>3131</v>
          </cell>
          <cell r="CD68">
            <v>5581</v>
          </cell>
          <cell r="CE68">
            <v>3253</v>
          </cell>
          <cell r="CF68">
            <v>6384</v>
          </cell>
          <cell r="CG68">
            <v>62</v>
          </cell>
          <cell r="CH68">
            <v>0</v>
          </cell>
          <cell r="CI68">
            <v>62</v>
          </cell>
          <cell r="CJ68">
            <v>1780</v>
          </cell>
          <cell r="CK68">
            <v>79</v>
          </cell>
          <cell r="CL68">
            <v>1604</v>
          </cell>
          <cell r="CM68">
            <v>1683</v>
          </cell>
          <cell r="CN68">
            <v>73</v>
          </cell>
          <cell r="CO68">
            <v>2</v>
          </cell>
          <cell r="CP68">
            <v>71</v>
          </cell>
          <cell r="CQ68">
            <v>718</v>
          </cell>
          <cell r="CR68">
            <v>658</v>
          </cell>
          <cell r="CS68">
            <v>8189</v>
          </cell>
          <cell r="CT68">
            <v>12242</v>
          </cell>
          <cell r="CU68">
            <v>2199</v>
          </cell>
          <cell r="CV68">
            <v>1784</v>
          </cell>
          <cell r="CX68">
            <v>331</v>
          </cell>
          <cell r="CY68">
            <v>106</v>
          </cell>
          <cell r="CZ68">
            <v>3484</v>
          </cell>
          <cell r="DA68">
            <v>80</v>
          </cell>
          <cell r="DB68">
            <v>4001</v>
          </cell>
          <cell r="DC68">
            <v>6459</v>
          </cell>
          <cell r="DD68">
            <v>1011</v>
          </cell>
          <cell r="DE68">
            <v>151</v>
          </cell>
          <cell r="DF68">
            <v>4621</v>
          </cell>
          <cell r="DG68">
            <v>6168</v>
          </cell>
          <cell r="DH68">
            <v>26580188</v>
          </cell>
          <cell r="DI68">
            <v>18280942</v>
          </cell>
          <cell r="DJ68">
            <v>180039761</v>
          </cell>
          <cell r="DK68">
            <v>10843137</v>
          </cell>
          <cell r="DL68">
            <v>284154618</v>
          </cell>
          <cell r="DM68">
            <v>93271720</v>
          </cell>
          <cell r="DN68">
            <v>17126560</v>
          </cell>
          <cell r="DO68">
            <v>173756338</v>
          </cell>
          <cell r="DP68">
            <v>6283423</v>
          </cell>
          <cell r="DQ68">
            <v>11838106</v>
          </cell>
          <cell r="DR68">
            <v>168201655</v>
          </cell>
        </row>
        <row r="69">
          <cell r="A69">
            <v>42156</v>
          </cell>
          <cell r="B69">
            <v>5570</v>
          </cell>
          <cell r="C69">
            <v>10282</v>
          </cell>
          <cell r="D69">
            <v>8896</v>
          </cell>
          <cell r="E69">
            <v>204053057</v>
          </cell>
          <cell r="F69">
            <v>68036893</v>
          </cell>
          <cell r="G69">
            <v>31419552</v>
          </cell>
          <cell r="H69">
            <v>39295026</v>
          </cell>
          <cell r="I69">
            <v>63507027</v>
          </cell>
          <cell r="J69">
            <v>1448975</v>
          </cell>
          <cell r="K69">
            <v>39476406</v>
          </cell>
          <cell r="L69">
            <v>22581646</v>
          </cell>
          <cell r="M69">
            <v>2818</v>
          </cell>
          <cell r="N69">
            <v>1749</v>
          </cell>
          <cell r="O69">
            <v>2463</v>
          </cell>
          <cell r="P69">
            <v>2015</v>
          </cell>
          <cell r="Q69">
            <v>616</v>
          </cell>
          <cell r="R69">
            <v>426</v>
          </cell>
          <cell r="S69">
            <v>24946960</v>
          </cell>
          <cell r="T69">
            <v>1244865</v>
          </cell>
          <cell r="U69">
            <v>7835736</v>
          </cell>
          <cell r="V69">
            <v>10464605</v>
          </cell>
          <cell r="W69">
            <v>4318194</v>
          </cell>
          <cell r="X69">
            <v>1083560</v>
          </cell>
          <cell r="Y69">
            <v>5567</v>
          </cell>
          <cell r="Z69">
            <v>5566</v>
          </cell>
          <cell r="AA69">
            <v>5562</v>
          </cell>
          <cell r="AB69">
            <v>4315</v>
          </cell>
          <cell r="AC69">
            <v>4476</v>
          </cell>
          <cell r="AD69">
            <v>1920</v>
          </cell>
          <cell r="AF69">
            <v>5376</v>
          </cell>
          <cell r="AG69">
            <v>44396426</v>
          </cell>
          <cell r="AH69">
            <v>865295</v>
          </cell>
          <cell r="AI69">
            <v>7834408</v>
          </cell>
          <cell r="AJ69">
            <v>19476137</v>
          </cell>
          <cell r="AK69">
            <v>11802679</v>
          </cell>
          <cell r="AL69">
            <v>138</v>
          </cell>
          <cell r="AM69">
            <v>272</v>
          </cell>
          <cell r="AN69">
            <v>135</v>
          </cell>
          <cell r="AO69">
            <v>279</v>
          </cell>
          <cell r="AP69">
            <v>5563</v>
          </cell>
          <cell r="AQ69">
            <v>5563</v>
          </cell>
          <cell r="AR69">
            <v>265213994</v>
          </cell>
          <cell r="AS69">
            <v>192250543</v>
          </cell>
          <cell r="AT69">
            <v>4068</v>
          </cell>
          <cell r="AX69">
            <v>50</v>
          </cell>
          <cell r="AY69">
            <v>166</v>
          </cell>
          <cell r="AZ69">
            <v>2712</v>
          </cell>
          <cell r="BA69">
            <v>422</v>
          </cell>
          <cell r="BB69">
            <v>1739</v>
          </cell>
          <cell r="BC69">
            <v>2161</v>
          </cell>
          <cell r="BD69">
            <v>508</v>
          </cell>
          <cell r="BE69">
            <v>203</v>
          </cell>
          <cell r="BF69">
            <v>245</v>
          </cell>
          <cell r="BG69">
            <v>448</v>
          </cell>
          <cell r="BH69">
            <v>334</v>
          </cell>
          <cell r="BI69">
            <v>16</v>
          </cell>
          <cell r="BJ69">
            <v>285</v>
          </cell>
          <cell r="BK69">
            <v>301</v>
          </cell>
          <cell r="BL69">
            <v>208</v>
          </cell>
          <cell r="BM69">
            <v>60</v>
          </cell>
          <cell r="BN69">
            <v>108</v>
          </cell>
          <cell r="BO69">
            <v>168</v>
          </cell>
          <cell r="BV69">
            <v>3951</v>
          </cell>
          <cell r="BW69">
            <v>453</v>
          </cell>
          <cell r="BX69">
            <v>4700</v>
          </cell>
          <cell r="CB69">
            <v>5867</v>
          </cell>
          <cell r="CC69">
            <v>3148</v>
          </cell>
          <cell r="CD69">
            <v>5672</v>
          </cell>
          <cell r="CE69">
            <v>3281</v>
          </cell>
          <cell r="CF69">
            <v>6429</v>
          </cell>
          <cell r="CG69">
            <v>61</v>
          </cell>
          <cell r="CH69">
            <v>0</v>
          </cell>
          <cell r="CI69">
            <v>61</v>
          </cell>
          <cell r="CJ69">
            <v>1780</v>
          </cell>
          <cell r="CK69">
            <v>79</v>
          </cell>
          <cell r="CL69">
            <v>1604</v>
          </cell>
          <cell r="CM69">
            <v>1683</v>
          </cell>
          <cell r="CN69">
            <v>73</v>
          </cell>
          <cell r="CO69">
            <v>2</v>
          </cell>
          <cell r="CP69">
            <v>71</v>
          </cell>
          <cell r="CQ69">
            <v>718</v>
          </cell>
          <cell r="CR69">
            <v>658</v>
          </cell>
          <cell r="CS69">
            <v>8189</v>
          </cell>
          <cell r="CT69">
            <v>12245</v>
          </cell>
          <cell r="CU69">
            <v>2186</v>
          </cell>
          <cell r="CV69">
            <v>1755</v>
          </cell>
          <cell r="CX69">
            <v>339</v>
          </cell>
          <cell r="CY69">
            <v>106</v>
          </cell>
          <cell r="CZ69">
            <v>3800</v>
          </cell>
          <cell r="DA69">
            <v>95</v>
          </cell>
          <cell r="DB69">
            <v>4340</v>
          </cell>
          <cell r="DC69">
            <v>6460</v>
          </cell>
          <cell r="DD69">
            <v>1011</v>
          </cell>
          <cell r="DE69">
            <v>151</v>
          </cell>
          <cell r="DF69">
            <v>4623</v>
          </cell>
          <cell r="DG69">
            <v>6167</v>
          </cell>
          <cell r="DH69">
            <v>26435984</v>
          </cell>
          <cell r="DI69">
            <v>17960442</v>
          </cell>
          <cell r="DJ69">
            <v>181245478</v>
          </cell>
          <cell r="DK69">
            <v>11005065</v>
          </cell>
          <cell r="DL69">
            <v>282454655</v>
          </cell>
          <cell r="DM69">
            <v>90204112</v>
          </cell>
          <cell r="DN69">
            <v>17240661</v>
          </cell>
          <cell r="DO69">
            <v>175009882</v>
          </cell>
          <cell r="DP69">
            <v>6235596</v>
          </cell>
          <cell r="DQ69">
            <v>13165232</v>
          </cell>
          <cell r="DR69">
            <v>168080246</v>
          </cell>
        </row>
        <row r="70">
          <cell r="A70">
            <v>42186</v>
          </cell>
          <cell r="B70">
            <v>5570</v>
          </cell>
          <cell r="C70">
            <v>10282</v>
          </cell>
          <cell r="D70">
            <v>8915</v>
          </cell>
          <cell r="E70">
            <v>204053057</v>
          </cell>
          <cell r="F70">
            <v>68036893</v>
          </cell>
          <cell r="G70">
            <v>31419552</v>
          </cell>
          <cell r="H70">
            <v>39295026</v>
          </cell>
          <cell r="I70">
            <v>63507027</v>
          </cell>
          <cell r="J70">
            <v>1448975</v>
          </cell>
          <cell r="K70">
            <v>39476406</v>
          </cell>
          <cell r="L70">
            <v>22581646</v>
          </cell>
          <cell r="M70">
            <v>2827</v>
          </cell>
          <cell r="N70">
            <v>1711</v>
          </cell>
          <cell r="O70">
            <v>2485</v>
          </cell>
          <cell r="P70">
            <v>2066</v>
          </cell>
          <cell r="Q70">
            <v>638</v>
          </cell>
          <cell r="R70">
            <v>441</v>
          </cell>
          <cell r="S70">
            <v>25098434</v>
          </cell>
          <cell r="T70">
            <v>1226446</v>
          </cell>
          <cell r="U70">
            <v>7784992</v>
          </cell>
          <cell r="V70">
            <v>10360157</v>
          </cell>
          <cell r="W70">
            <v>4576825</v>
          </cell>
          <cell r="X70">
            <v>1150014</v>
          </cell>
          <cell r="Y70">
            <v>5567</v>
          </cell>
          <cell r="Z70">
            <v>5566</v>
          </cell>
          <cell r="AA70">
            <v>5563</v>
          </cell>
          <cell r="AB70">
            <v>4372</v>
          </cell>
          <cell r="AC70">
            <v>4481</v>
          </cell>
          <cell r="AD70">
            <v>1916</v>
          </cell>
          <cell r="AF70">
            <v>5376</v>
          </cell>
          <cell r="AG70">
            <v>44474875</v>
          </cell>
          <cell r="AH70">
            <v>865079</v>
          </cell>
          <cell r="AI70">
            <v>7871200</v>
          </cell>
          <cell r="AJ70">
            <v>19502044</v>
          </cell>
          <cell r="AK70">
            <v>11796730</v>
          </cell>
          <cell r="AL70">
            <v>137</v>
          </cell>
          <cell r="AM70">
            <v>270</v>
          </cell>
          <cell r="AN70">
            <v>134</v>
          </cell>
          <cell r="AO70">
            <v>280</v>
          </cell>
          <cell r="AP70">
            <v>5567</v>
          </cell>
          <cell r="AQ70">
            <v>5567</v>
          </cell>
          <cell r="AR70">
            <v>264205380</v>
          </cell>
          <cell r="AS70">
            <v>193860305</v>
          </cell>
          <cell r="AT70">
            <v>4089</v>
          </cell>
          <cell r="AX70">
            <v>50</v>
          </cell>
          <cell r="AY70">
            <v>166</v>
          </cell>
          <cell r="AZ70">
            <v>2712</v>
          </cell>
          <cell r="BA70">
            <v>418</v>
          </cell>
          <cell r="BB70">
            <v>1743</v>
          </cell>
          <cell r="BC70">
            <v>2161</v>
          </cell>
          <cell r="BD70">
            <v>508</v>
          </cell>
          <cell r="BE70">
            <v>197</v>
          </cell>
          <cell r="BF70">
            <v>251</v>
          </cell>
          <cell r="BG70">
            <v>448</v>
          </cell>
          <cell r="BH70">
            <v>334</v>
          </cell>
          <cell r="BI70">
            <v>16</v>
          </cell>
          <cell r="BJ70">
            <v>285</v>
          </cell>
          <cell r="BK70">
            <v>301</v>
          </cell>
          <cell r="BL70">
            <v>208</v>
          </cell>
          <cell r="BM70">
            <v>60</v>
          </cell>
          <cell r="BN70">
            <v>108</v>
          </cell>
          <cell r="BO70">
            <v>168</v>
          </cell>
          <cell r="BV70">
            <v>3955</v>
          </cell>
          <cell r="BW70">
            <v>456</v>
          </cell>
          <cell r="BX70">
            <v>4704</v>
          </cell>
          <cell r="CB70">
            <v>5866</v>
          </cell>
          <cell r="CC70">
            <v>3157</v>
          </cell>
          <cell r="CD70">
            <v>5794</v>
          </cell>
          <cell r="CE70">
            <v>3301</v>
          </cell>
          <cell r="CF70">
            <v>6458</v>
          </cell>
          <cell r="CG70">
            <v>61</v>
          </cell>
          <cell r="CH70">
            <v>0</v>
          </cell>
          <cell r="CI70">
            <v>61</v>
          </cell>
          <cell r="CJ70">
            <v>1780</v>
          </cell>
          <cell r="CK70">
            <v>79</v>
          </cell>
          <cell r="CL70">
            <v>1604</v>
          </cell>
          <cell r="CM70">
            <v>1683</v>
          </cell>
          <cell r="CN70">
            <v>73</v>
          </cell>
          <cell r="CO70">
            <v>2</v>
          </cell>
          <cell r="CP70">
            <v>71</v>
          </cell>
          <cell r="CQ70">
            <v>718</v>
          </cell>
          <cell r="CR70">
            <v>658</v>
          </cell>
          <cell r="CS70">
            <v>8189</v>
          </cell>
          <cell r="CT70">
            <v>12262</v>
          </cell>
          <cell r="CU70">
            <v>2176</v>
          </cell>
          <cell r="CV70">
            <v>1735</v>
          </cell>
          <cell r="CX70">
            <v>339</v>
          </cell>
          <cell r="CY70">
            <v>109</v>
          </cell>
          <cell r="CZ70">
            <v>3818</v>
          </cell>
          <cell r="DA70">
            <v>110</v>
          </cell>
          <cell r="DB70">
            <v>4376</v>
          </cell>
          <cell r="DC70">
            <v>6460</v>
          </cell>
          <cell r="DD70">
            <v>1010</v>
          </cell>
          <cell r="DE70">
            <v>151</v>
          </cell>
          <cell r="DF70">
            <v>4641</v>
          </cell>
          <cell r="DG70">
            <v>6164</v>
          </cell>
          <cell r="DH70">
            <v>26317284</v>
          </cell>
          <cell r="DI70">
            <v>18157591</v>
          </cell>
          <cell r="DJ70">
            <v>182818758</v>
          </cell>
          <cell r="DK70">
            <v>11041547</v>
          </cell>
          <cell r="DL70">
            <v>281450221</v>
          </cell>
          <cell r="DM70">
            <v>87589916</v>
          </cell>
          <cell r="DN70">
            <v>17244841</v>
          </cell>
          <cell r="DO70">
            <v>176615464</v>
          </cell>
          <cell r="DP70">
            <v>6203294</v>
          </cell>
          <cell r="DQ70">
            <v>14650370</v>
          </cell>
          <cell r="DR70">
            <v>168168388</v>
          </cell>
        </row>
        <row r="71">
          <cell r="A71">
            <v>42217</v>
          </cell>
          <cell r="B71">
            <v>5570</v>
          </cell>
          <cell r="C71">
            <v>10282</v>
          </cell>
          <cell r="D71">
            <v>8931</v>
          </cell>
          <cell r="E71">
            <v>204053057</v>
          </cell>
          <cell r="F71">
            <v>68036893</v>
          </cell>
          <cell r="G71">
            <v>31419552</v>
          </cell>
          <cell r="H71">
            <v>39295026</v>
          </cell>
          <cell r="I71">
            <v>63507027</v>
          </cell>
          <cell r="J71">
            <v>1448975</v>
          </cell>
          <cell r="K71">
            <v>39476406</v>
          </cell>
          <cell r="L71">
            <v>22581646</v>
          </cell>
          <cell r="M71">
            <v>2846</v>
          </cell>
          <cell r="N71">
            <v>1702</v>
          </cell>
          <cell r="O71">
            <v>2485</v>
          </cell>
          <cell r="P71">
            <v>2099</v>
          </cell>
          <cell r="Q71">
            <v>657</v>
          </cell>
          <cell r="R71">
            <v>461</v>
          </cell>
          <cell r="S71">
            <v>25228698</v>
          </cell>
          <cell r="T71">
            <v>1234996</v>
          </cell>
          <cell r="U71">
            <v>7710148</v>
          </cell>
          <cell r="V71">
            <v>10254799</v>
          </cell>
          <cell r="W71">
            <v>4839992</v>
          </cell>
          <cell r="X71">
            <v>1188763</v>
          </cell>
          <cell r="Y71">
            <v>5567</v>
          </cell>
          <cell r="Z71">
            <v>5566</v>
          </cell>
          <cell r="AA71">
            <v>5563</v>
          </cell>
          <cell r="AB71">
            <v>4436</v>
          </cell>
          <cell r="AC71">
            <v>4486</v>
          </cell>
          <cell r="AD71">
            <v>1942</v>
          </cell>
          <cell r="AF71">
            <v>5376</v>
          </cell>
          <cell r="AG71">
            <v>44127869</v>
          </cell>
          <cell r="AH71">
            <v>865383</v>
          </cell>
          <cell r="AI71">
            <v>7892038</v>
          </cell>
          <cell r="AJ71">
            <v>19435397</v>
          </cell>
          <cell r="AK71">
            <v>11717467</v>
          </cell>
          <cell r="AL71">
            <v>136</v>
          </cell>
          <cell r="AM71">
            <v>270</v>
          </cell>
          <cell r="AN71">
            <v>135</v>
          </cell>
          <cell r="AO71">
            <v>282</v>
          </cell>
          <cell r="AP71">
            <v>5568</v>
          </cell>
          <cell r="AQ71">
            <v>5568</v>
          </cell>
          <cell r="AR71">
            <v>262711508</v>
          </cell>
          <cell r="AS71">
            <v>196163666</v>
          </cell>
          <cell r="AT71">
            <v>4116</v>
          </cell>
          <cell r="AX71">
            <v>50</v>
          </cell>
          <cell r="AY71">
            <v>166</v>
          </cell>
          <cell r="AZ71">
            <v>2712</v>
          </cell>
          <cell r="BA71">
            <v>407</v>
          </cell>
          <cell r="BB71">
            <v>1755</v>
          </cell>
          <cell r="BC71">
            <v>2162</v>
          </cell>
          <cell r="BD71">
            <v>508</v>
          </cell>
          <cell r="BE71">
            <v>195</v>
          </cell>
          <cell r="BF71">
            <v>253</v>
          </cell>
          <cell r="BG71">
            <v>448</v>
          </cell>
          <cell r="BH71">
            <v>334</v>
          </cell>
          <cell r="BI71">
            <v>16</v>
          </cell>
          <cell r="BJ71">
            <v>285</v>
          </cell>
          <cell r="BK71">
            <v>301</v>
          </cell>
          <cell r="BL71">
            <v>208</v>
          </cell>
          <cell r="BM71">
            <v>60</v>
          </cell>
          <cell r="BN71">
            <v>108</v>
          </cell>
          <cell r="BO71">
            <v>168</v>
          </cell>
          <cell r="BV71">
            <v>3998</v>
          </cell>
          <cell r="BW71">
            <v>458</v>
          </cell>
          <cell r="BX71">
            <v>4701</v>
          </cell>
          <cell r="CB71">
            <v>5875</v>
          </cell>
          <cell r="CC71">
            <v>3172</v>
          </cell>
          <cell r="CD71">
            <v>6128</v>
          </cell>
          <cell r="CE71">
            <v>3306</v>
          </cell>
          <cell r="CF71">
            <v>6478</v>
          </cell>
          <cell r="CG71">
            <v>61</v>
          </cell>
          <cell r="CH71">
            <v>0</v>
          </cell>
          <cell r="CI71">
            <v>61</v>
          </cell>
          <cell r="CJ71">
            <v>1782</v>
          </cell>
          <cell r="CK71">
            <v>76</v>
          </cell>
          <cell r="CL71">
            <v>1607</v>
          </cell>
          <cell r="CM71">
            <v>1683</v>
          </cell>
          <cell r="CN71">
            <v>73</v>
          </cell>
          <cell r="CO71">
            <v>2</v>
          </cell>
          <cell r="CP71">
            <v>71</v>
          </cell>
          <cell r="CQ71">
            <v>718</v>
          </cell>
          <cell r="CR71">
            <v>658</v>
          </cell>
          <cell r="CS71">
            <v>8209</v>
          </cell>
          <cell r="CT71">
            <v>12285</v>
          </cell>
          <cell r="CU71">
            <v>2160</v>
          </cell>
          <cell r="CV71">
            <v>1737</v>
          </cell>
          <cell r="CX71">
            <v>333</v>
          </cell>
          <cell r="CY71">
            <v>114</v>
          </cell>
          <cell r="CZ71">
            <v>3797</v>
          </cell>
          <cell r="DA71">
            <v>132</v>
          </cell>
          <cell r="DB71">
            <v>4376</v>
          </cell>
          <cell r="DC71">
            <v>6466</v>
          </cell>
          <cell r="DD71">
            <v>1010</v>
          </cell>
          <cell r="DE71">
            <v>150</v>
          </cell>
          <cell r="DF71">
            <v>4659</v>
          </cell>
          <cell r="DG71">
            <v>6163</v>
          </cell>
          <cell r="DH71">
            <v>25909989</v>
          </cell>
          <cell r="DI71">
            <v>18217880</v>
          </cell>
          <cell r="DJ71">
            <v>185012386</v>
          </cell>
          <cell r="DK71">
            <v>11151280</v>
          </cell>
          <cell r="DL71">
            <v>280022972</v>
          </cell>
          <cell r="DM71">
            <v>83859306</v>
          </cell>
          <cell r="DN71">
            <v>17311464</v>
          </cell>
          <cell r="DO71">
            <v>178852202</v>
          </cell>
          <cell r="DP71">
            <v>6160184</v>
          </cell>
          <cell r="DQ71">
            <v>16543314</v>
          </cell>
          <cell r="DR71">
            <v>168469072</v>
          </cell>
        </row>
        <row r="72">
          <cell r="A72">
            <v>42248</v>
          </cell>
          <cell r="B72">
            <v>5570</v>
          </cell>
          <cell r="C72">
            <v>10282</v>
          </cell>
          <cell r="D72">
            <v>8944</v>
          </cell>
          <cell r="E72">
            <v>204053057</v>
          </cell>
          <cell r="F72">
            <v>68036893</v>
          </cell>
          <cell r="G72">
            <v>31419552</v>
          </cell>
          <cell r="H72">
            <v>39295026</v>
          </cell>
          <cell r="I72">
            <v>63507027</v>
          </cell>
          <cell r="J72">
            <v>1448975</v>
          </cell>
          <cell r="K72">
            <v>39476406</v>
          </cell>
          <cell r="L72">
            <v>22581646</v>
          </cell>
          <cell r="M72">
            <v>2938</v>
          </cell>
          <cell r="N72">
            <v>1747</v>
          </cell>
          <cell r="O72">
            <v>2561</v>
          </cell>
          <cell r="P72">
            <v>2162</v>
          </cell>
          <cell r="Q72">
            <v>675</v>
          </cell>
          <cell r="R72">
            <v>467</v>
          </cell>
          <cell r="S72">
            <v>25452419</v>
          </cell>
          <cell r="T72">
            <v>1262997</v>
          </cell>
          <cell r="U72">
            <v>7680340</v>
          </cell>
          <cell r="V72">
            <v>10199470</v>
          </cell>
          <cell r="W72">
            <v>5042287</v>
          </cell>
          <cell r="X72">
            <v>1267325</v>
          </cell>
          <cell r="Y72">
            <v>5568</v>
          </cell>
          <cell r="Z72">
            <v>5567</v>
          </cell>
          <cell r="AA72">
            <v>5563</v>
          </cell>
          <cell r="AB72">
            <v>4458</v>
          </cell>
          <cell r="AC72">
            <v>4490</v>
          </cell>
          <cell r="AD72">
            <v>1956</v>
          </cell>
          <cell r="AF72">
            <v>5376</v>
          </cell>
          <cell r="AG72">
            <v>44185707</v>
          </cell>
          <cell r="AH72">
            <v>865392</v>
          </cell>
          <cell r="AI72">
            <v>7919619</v>
          </cell>
          <cell r="AJ72">
            <v>19326576</v>
          </cell>
          <cell r="AK72">
            <v>11588145</v>
          </cell>
          <cell r="AL72">
            <v>130</v>
          </cell>
          <cell r="AM72">
            <v>264</v>
          </cell>
          <cell r="AN72">
            <v>135</v>
          </cell>
          <cell r="AO72">
            <v>272</v>
          </cell>
          <cell r="AP72">
            <v>5568</v>
          </cell>
          <cell r="AQ72">
            <v>5568</v>
          </cell>
          <cell r="AR72">
            <v>258851596</v>
          </cell>
          <cell r="AS72">
            <v>195881330</v>
          </cell>
          <cell r="AT72">
            <v>4124</v>
          </cell>
          <cell r="AX72">
            <v>50</v>
          </cell>
          <cell r="AY72">
            <v>166</v>
          </cell>
          <cell r="AZ72">
            <v>2712</v>
          </cell>
          <cell r="BA72">
            <v>393</v>
          </cell>
          <cell r="BB72">
            <v>1768</v>
          </cell>
          <cell r="BC72">
            <v>2161</v>
          </cell>
          <cell r="BD72">
            <v>510</v>
          </cell>
          <cell r="BE72">
            <v>192</v>
          </cell>
          <cell r="BF72">
            <v>256</v>
          </cell>
          <cell r="BG72">
            <v>448</v>
          </cell>
          <cell r="BH72">
            <v>334</v>
          </cell>
          <cell r="BI72">
            <v>16</v>
          </cell>
          <cell r="BJ72">
            <v>285</v>
          </cell>
          <cell r="BK72">
            <v>301</v>
          </cell>
          <cell r="BL72">
            <v>208</v>
          </cell>
          <cell r="BM72">
            <v>60</v>
          </cell>
          <cell r="BN72">
            <v>108</v>
          </cell>
          <cell r="BO72">
            <v>168</v>
          </cell>
          <cell r="BV72">
            <v>4060</v>
          </cell>
          <cell r="BW72">
            <v>461</v>
          </cell>
          <cell r="BX72">
            <v>4705</v>
          </cell>
          <cell r="CB72">
            <v>5876</v>
          </cell>
          <cell r="CC72">
            <v>3177</v>
          </cell>
          <cell r="CD72">
            <v>6139</v>
          </cell>
          <cell r="CE72">
            <v>3310</v>
          </cell>
          <cell r="CF72">
            <v>6487</v>
          </cell>
          <cell r="CG72">
            <v>61</v>
          </cell>
          <cell r="CH72">
            <v>0</v>
          </cell>
          <cell r="CI72">
            <v>61</v>
          </cell>
          <cell r="CJ72">
            <v>1782</v>
          </cell>
          <cell r="CK72">
            <v>75</v>
          </cell>
          <cell r="CL72">
            <v>1608</v>
          </cell>
          <cell r="CM72">
            <v>1683</v>
          </cell>
          <cell r="CN72">
            <v>73</v>
          </cell>
          <cell r="CO72">
            <v>2</v>
          </cell>
          <cell r="CP72">
            <v>71</v>
          </cell>
          <cell r="CQ72">
            <v>718</v>
          </cell>
          <cell r="CR72">
            <v>658</v>
          </cell>
          <cell r="CS72">
            <v>8244</v>
          </cell>
          <cell r="CT72">
            <v>12295</v>
          </cell>
          <cell r="CU72">
            <v>2155</v>
          </cell>
          <cell r="CV72">
            <v>1731</v>
          </cell>
          <cell r="CX72">
            <v>331</v>
          </cell>
          <cell r="CY72">
            <v>117</v>
          </cell>
          <cell r="CZ72">
            <v>3783</v>
          </cell>
          <cell r="DA72">
            <v>145</v>
          </cell>
          <cell r="DB72">
            <v>4376</v>
          </cell>
          <cell r="DC72">
            <v>6469</v>
          </cell>
          <cell r="DD72">
            <v>1010</v>
          </cell>
          <cell r="DE72">
            <v>150</v>
          </cell>
          <cell r="DF72">
            <v>4666</v>
          </cell>
          <cell r="DG72">
            <v>6164</v>
          </cell>
          <cell r="DH72">
            <v>25948796</v>
          </cell>
          <cell r="DI72">
            <v>18236911</v>
          </cell>
          <cell r="DJ72">
            <v>184543669</v>
          </cell>
          <cell r="DK72">
            <v>11337661</v>
          </cell>
          <cell r="DL72">
            <v>275889512</v>
          </cell>
          <cell r="DM72">
            <v>80008182</v>
          </cell>
          <cell r="DN72">
            <v>17037916</v>
          </cell>
          <cell r="DO72">
            <v>178843414</v>
          </cell>
          <cell r="DP72">
            <v>5700255</v>
          </cell>
          <cell r="DQ72">
            <v>18244421</v>
          </cell>
          <cell r="DR72">
            <v>166299248</v>
          </cell>
        </row>
        <row r="73">
          <cell r="A73">
            <v>42278</v>
          </cell>
          <cell r="B73">
            <v>5570</v>
          </cell>
          <cell r="C73">
            <v>10282</v>
          </cell>
          <cell r="D73">
            <v>8940</v>
          </cell>
          <cell r="E73">
            <v>204053057</v>
          </cell>
          <cell r="F73">
            <v>68036893</v>
          </cell>
          <cell r="G73">
            <v>31419552</v>
          </cell>
          <cell r="H73">
            <v>39295026</v>
          </cell>
          <cell r="I73">
            <v>63507027</v>
          </cell>
          <cell r="J73">
            <v>1448975</v>
          </cell>
          <cell r="K73">
            <v>39476406</v>
          </cell>
          <cell r="L73">
            <v>22581646</v>
          </cell>
          <cell r="M73">
            <v>2923</v>
          </cell>
          <cell r="N73">
            <v>1733</v>
          </cell>
          <cell r="O73">
            <v>2534</v>
          </cell>
          <cell r="P73">
            <v>2140</v>
          </cell>
          <cell r="Q73">
            <v>684</v>
          </cell>
          <cell r="R73">
            <v>476</v>
          </cell>
          <cell r="S73">
            <v>25497647</v>
          </cell>
          <cell r="T73">
            <v>1244296</v>
          </cell>
          <cell r="U73">
            <v>7477352</v>
          </cell>
          <cell r="V73">
            <v>10181043</v>
          </cell>
          <cell r="W73">
            <v>5274155</v>
          </cell>
          <cell r="X73">
            <v>1320801</v>
          </cell>
          <cell r="Y73">
            <v>5568</v>
          </cell>
          <cell r="Z73">
            <v>5567</v>
          </cell>
          <cell r="AA73">
            <v>5564</v>
          </cell>
          <cell r="AB73">
            <v>4483</v>
          </cell>
          <cell r="AC73">
            <v>4566</v>
          </cell>
          <cell r="AD73">
            <v>1972</v>
          </cell>
          <cell r="AF73">
            <v>5376</v>
          </cell>
          <cell r="AG73">
            <v>44043619</v>
          </cell>
          <cell r="AH73">
            <v>864927</v>
          </cell>
          <cell r="AI73">
            <v>7958175</v>
          </cell>
          <cell r="AJ73">
            <v>19238417</v>
          </cell>
          <cell r="AK73">
            <v>11441542</v>
          </cell>
          <cell r="AL73">
            <v>141</v>
          </cell>
          <cell r="AM73">
            <v>273</v>
          </cell>
          <cell r="AN73">
            <v>133</v>
          </cell>
          <cell r="AO73">
            <v>281</v>
          </cell>
          <cell r="AP73">
            <v>5568</v>
          </cell>
          <cell r="AQ73">
            <v>5568</v>
          </cell>
          <cell r="AR73">
            <v>256897579</v>
          </cell>
          <cell r="AS73">
            <v>196792125</v>
          </cell>
          <cell r="AT73">
            <v>4136</v>
          </cell>
          <cell r="AX73">
            <v>50</v>
          </cell>
          <cell r="AY73">
            <v>166</v>
          </cell>
          <cell r="AZ73">
            <v>2712</v>
          </cell>
          <cell r="BA73">
            <v>388</v>
          </cell>
          <cell r="BB73">
            <v>1773</v>
          </cell>
          <cell r="BC73">
            <v>2161</v>
          </cell>
          <cell r="BD73">
            <v>510</v>
          </cell>
          <cell r="BE73">
            <v>191</v>
          </cell>
          <cell r="BF73">
            <v>257</v>
          </cell>
          <cell r="BG73">
            <v>448</v>
          </cell>
          <cell r="BH73">
            <v>334</v>
          </cell>
          <cell r="BI73">
            <v>16</v>
          </cell>
          <cell r="BJ73">
            <v>285</v>
          </cell>
          <cell r="BK73">
            <v>301</v>
          </cell>
          <cell r="BL73">
            <v>207</v>
          </cell>
          <cell r="BM73">
            <v>60</v>
          </cell>
          <cell r="BN73">
            <v>108</v>
          </cell>
          <cell r="BO73">
            <v>168</v>
          </cell>
          <cell r="BV73">
            <v>4199</v>
          </cell>
          <cell r="BW73">
            <v>467</v>
          </cell>
          <cell r="BX73">
            <v>4711</v>
          </cell>
          <cell r="CB73">
            <v>5880</v>
          </cell>
          <cell r="CC73">
            <v>3185</v>
          </cell>
          <cell r="CD73">
            <v>6152</v>
          </cell>
          <cell r="CE73">
            <v>3323</v>
          </cell>
          <cell r="CF73">
            <v>6508</v>
          </cell>
          <cell r="CG73">
            <v>61</v>
          </cell>
          <cell r="CH73">
            <v>0</v>
          </cell>
          <cell r="CI73">
            <v>61</v>
          </cell>
          <cell r="CJ73">
            <v>1781</v>
          </cell>
          <cell r="CK73">
            <v>75</v>
          </cell>
          <cell r="CL73">
            <v>1607</v>
          </cell>
          <cell r="CM73">
            <v>1682</v>
          </cell>
          <cell r="CN73">
            <v>73</v>
          </cell>
          <cell r="CO73">
            <v>2</v>
          </cell>
          <cell r="CP73">
            <v>71</v>
          </cell>
          <cell r="CQ73">
            <v>718</v>
          </cell>
          <cell r="CR73">
            <v>658</v>
          </cell>
          <cell r="CS73">
            <v>8360</v>
          </cell>
          <cell r="CT73">
            <v>12291</v>
          </cell>
          <cell r="CU73">
            <v>2146</v>
          </cell>
          <cell r="CV73">
            <v>1725</v>
          </cell>
          <cell r="CX73">
            <v>327</v>
          </cell>
          <cell r="CY73">
            <v>121</v>
          </cell>
          <cell r="CZ73">
            <v>3778</v>
          </cell>
          <cell r="DA73">
            <v>150</v>
          </cell>
          <cell r="DB73">
            <v>4376</v>
          </cell>
          <cell r="DC73">
            <v>6468</v>
          </cell>
          <cell r="DD73">
            <v>1011</v>
          </cell>
          <cell r="DE73">
            <v>150</v>
          </cell>
          <cell r="DF73">
            <v>4662</v>
          </cell>
          <cell r="DG73">
            <v>6161</v>
          </cell>
          <cell r="DH73">
            <v>25770273</v>
          </cell>
          <cell r="DI73">
            <v>18273346</v>
          </cell>
          <cell r="DJ73">
            <v>185574011</v>
          </cell>
          <cell r="DK73">
            <v>11218114</v>
          </cell>
          <cell r="DL73">
            <v>273796521</v>
          </cell>
          <cell r="DM73">
            <v>77004396</v>
          </cell>
          <cell r="DN73">
            <v>16898942</v>
          </cell>
          <cell r="DO73">
            <v>179893183</v>
          </cell>
          <cell r="DP73">
            <v>5680828</v>
          </cell>
          <cell r="DQ73">
            <v>20446594</v>
          </cell>
          <cell r="DR73">
            <v>165127417</v>
          </cell>
        </row>
        <row r="74">
          <cell r="A74">
            <v>42309</v>
          </cell>
          <cell r="B74">
            <v>5570</v>
          </cell>
          <cell r="C74">
            <v>10282</v>
          </cell>
          <cell r="D74">
            <v>8956</v>
          </cell>
          <cell r="E74">
            <v>204053057</v>
          </cell>
          <cell r="F74">
            <v>68036893</v>
          </cell>
          <cell r="G74">
            <v>31419552</v>
          </cell>
          <cell r="H74">
            <v>39295026</v>
          </cell>
          <cell r="I74">
            <v>63507027</v>
          </cell>
          <cell r="J74">
            <v>1448975</v>
          </cell>
          <cell r="K74">
            <v>39476406</v>
          </cell>
          <cell r="L74">
            <v>22581646</v>
          </cell>
          <cell r="M74">
            <v>2789</v>
          </cell>
          <cell r="N74">
            <v>1578</v>
          </cell>
          <cell r="O74">
            <v>2410</v>
          </cell>
          <cell r="P74">
            <v>2053</v>
          </cell>
          <cell r="Q74">
            <v>687</v>
          </cell>
          <cell r="R74">
            <v>490</v>
          </cell>
          <cell r="S74">
            <v>25434093</v>
          </cell>
          <cell r="T74">
            <v>1161668</v>
          </cell>
          <cell r="U74">
            <v>7404565</v>
          </cell>
          <cell r="V74">
            <v>10071482</v>
          </cell>
          <cell r="W74">
            <v>5426081</v>
          </cell>
          <cell r="X74">
            <v>1370297</v>
          </cell>
          <cell r="Y74">
            <v>5568</v>
          </cell>
          <cell r="Z74">
            <v>5567</v>
          </cell>
          <cell r="AA74">
            <v>5562</v>
          </cell>
          <cell r="AB74">
            <v>4468</v>
          </cell>
          <cell r="AC74">
            <v>4572</v>
          </cell>
          <cell r="AD74">
            <v>1998</v>
          </cell>
          <cell r="AF74">
            <v>5376</v>
          </cell>
          <cell r="AG74">
            <v>43834055</v>
          </cell>
          <cell r="AH74">
            <v>863506</v>
          </cell>
          <cell r="AI74">
            <v>7926718</v>
          </cell>
          <cell r="AJ74">
            <v>19000158</v>
          </cell>
          <cell r="AK74">
            <v>11240358</v>
          </cell>
          <cell r="AL74">
            <v>137</v>
          </cell>
          <cell r="AM74">
            <v>270</v>
          </cell>
          <cell r="AN74">
            <v>133</v>
          </cell>
          <cell r="AO74">
            <v>275</v>
          </cell>
          <cell r="AP74">
            <v>5568</v>
          </cell>
          <cell r="AQ74">
            <v>5568</v>
          </cell>
          <cell r="AR74">
            <v>252249299</v>
          </cell>
          <cell r="AS74">
            <v>196327996</v>
          </cell>
          <cell r="AT74">
            <v>4258</v>
          </cell>
          <cell r="AX74">
            <v>50</v>
          </cell>
          <cell r="AY74">
            <v>166</v>
          </cell>
          <cell r="AZ74">
            <v>2712</v>
          </cell>
          <cell r="BA74">
            <v>385</v>
          </cell>
          <cell r="BB74">
            <v>1776</v>
          </cell>
          <cell r="BC74">
            <v>2161</v>
          </cell>
          <cell r="BD74">
            <v>510</v>
          </cell>
          <cell r="BE74">
            <v>190</v>
          </cell>
          <cell r="BF74">
            <v>258</v>
          </cell>
          <cell r="BG74">
            <v>448</v>
          </cell>
          <cell r="BH74">
            <v>334</v>
          </cell>
          <cell r="BI74">
            <v>16</v>
          </cell>
          <cell r="BJ74">
            <v>285</v>
          </cell>
          <cell r="BK74">
            <v>301</v>
          </cell>
          <cell r="BL74">
            <v>207</v>
          </cell>
          <cell r="BM74">
            <v>60</v>
          </cell>
          <cell r="BN74">
            <v>109</v>
          </cell>
          <cell r="BO74">
            <v>169</v>
          </cell>
          <cell r="BV74">
            <v>4285</v>
          </cell>
          <cell r="BW74">
            <v>479</v>
          </cell>
          <cell r="BX74">
            <v>4715</v>
          </cell>
          <cell r="CB74">
            <v>5880</v>
          </cell>
          <cell r="CC74">
            <v>3192</v>
          </cell>
          <cell r="CD74">
            <v>6399</v>
          </cell>
          <cell r="CE74">
            <v>3358</v>
          </cell>
          <cell r="CF74">
            <v>6550</v>
          </cell>
          <cell r="CG74">
            <v>61</v>
          </cell>
          <cell r="CH74">
            <v>0</v>
          </cell>
          <cell r="CI74">
            <v>61</v>
          </cell>
          <cell r="CJ74">
            <v>1781</v>
          </cell>
          <cell r="CK74">
            <v>75</v>
          </cell>
          <cell r="CL74">
            <v>1607</v>
          </cell>
          <cell r="CM74">
            <v>1682</v>
          </cell>
          <cell r="CN74">
            <v>73</v>
          </cell>
          <cell r="CO74">
            <v>2</v>
          </cell>
          <cell r="CP74">
            <v>71</v>
          </cell>
          <cell r="CQ74">
            <v>718</v>
          </cell>
          <cell r="CR74">
            <v>658</v>
          </cell>
          <cell r="CS74">
            <v>8360</v>
          </cell>
          <cell r="CT74">
            <v>12290</v>
          </cell>
          <cell r="CU74">
            <v>2138</v>
          </cell>
          <cell r="CV74">
            <v>1730</v>
          </cell>
          <cell r="CX74">
            <v>325</v>
          </cell>
          <cell r="CY74">
            <v>122</v>
          </cell>
          <cell r="CZ74">
            <v>3781</v>
          </cell>
          <cell r="DA74">
            <v>158</v>
          </cell>
          <cell r="DB74">
            <v>4386</v>
          </cell>
          <cell r="DC74">
            <v>6465</v>
          </cell>
          <cell r="DD74">
            <v>1007</v>
          </cell>
          <cell r="DE74">
            <v>146</v>
          </cell>
          <cell r="DF74">
            <v>4672</v>
          </cell>
          <cell r="DG74">
            <v>6158</v>
          </cell>
          <cell r="DH74">
            <v>25612264</v>
          </cell>
          <cell r="DI74">
            <v>18221791</v>
          </cell>
          <cell r="DJ74">
            <v>185019937</v>
          </cell>
          <cell r="DK74">
            <v>11308059</v>
          </cell>
          <cell r="DL74">
            <v>269591635</v>
          </cell>
          <cell r="DM74">
            <v>73263639</v>
          </cell>
          <cell r="DN74">
            <v>17342336</v>
          </cell>
          <cell r="DO74">
            <v>178985660</v>
          </cell>
          <cell r="DP74">
            <v>6034277</v>
          </cell>
          <cell r="DQ74">
            <v>22582691</v>
          </cell>
          <cell r="DR74">
            <v>162437246</v>
          </cell>
        </row>
        <row r="75">
          <cell r="A75">
            <v>42339</v>
          </cell>
          <cell r="B75">
            <v>5570</v>
          </cell>
          <cell r="C75">
            <v>10282</v>
          </cell>
          <cell r="D75">
            <v>8958</v>
          </cell>
          <cell r="E75">
            <v>204053057</v>
          </cell>
          <cell r="F75">
            <v>68036893</v>
          </cell>
          <cell r="G75">
            <v>31419552</v>
          </cell>
          <cell r="H75">
            <v>39295026</v>
          </cell>
          <cell r="I75">
            <v>63507027</v>
          </cell>
          <cell r="J75">
            <v>1448975</v>
          </cell>
          <cell r="K75">
            <v>39476406</v>
          </cell>
          <cell r="L75">
            <v>22581646</v>
          </cell>
          <cell r="M75">
            <v>2895</v>
          </cell>
          <cell r="N75">
            <v>1705</v>
          </cell>
          <cell r="O75">
            <v>2497</v>
          </cell>
          <cell r="P75">
            <v>2130</v>
          </cell>
          <cell r="Q75">
            <v>690</v>
          </cell>
          <cell r="R75">
            <v>474</v>
          </cell>
          <cell r="S75">
            <v>25574051</v>
          </cell>
          <cell r="T75">
            <v>1235059</v>
          </cell>
          <cell r="U75">
            <v>7367013</v>
          </cell>
          <cell r="V75">
            <v>9976232</v>
          </cell>
          <cell r="W75">
            <v>5579422</v>
          </cell>
          <cell r="X75">
            <v>1416325</v>
          </cell>
          <cell r="Y75">
            <v>5568</v>
          </cell>
          <cell r="Z75">
            <v>5567</v>
          </cell>
          <cell r="AA75">
            <v>5562</v>
          </cell>
          <cell r="AB75">
            <v>4475</v>
          </cell>
          <cell r="AC75">
            <v>4589</v>
          </cell>
          <cell r="AD75">
            <v>2006</v>
          </cell>
          <cell r="AF75">
            <v>5376</v>
          </cell>
          <cell r="AG75">
            <v>43579833</v>
          </cell>
          <cell r="AH75">
            <v>859116</v>
          </cell>
          <cell r="AI75">
            <v>7937148</v>
          </cell>
          <cell r="AJ75">
            <v>18879001</v>
          </cell>
          <cell r="AK75">
            <v>11112616</v>
          </cell>
          <cell r="AL75">
            <v>135</v>
          </cell>
          <cell r="AM75">
            <v>268</v>
          </cell>
          <cell r="AN75">
            <v>133</v>
          </cell>
          <cell r="AO75">
            <v>277</v>
          </cell>
          <cell r="AP75">
            <v>5569</v>
          </cell>
          <cell r="AQ75">
            <v>5569</v>
          </cell>
          <cell r="AR75">
            <v>240558740</v>
          </cell>
          <cell r="AS75">
            <v>191801151</v>
          </cell>
          <cell r="AT75">
            <v>4290</v>
          </cell>
          <cell r="AX75">
            <v>50</v>
          </cell>
          <cell r="AY75">
            <v>166</v>
          </cell>
          <cell r="AZ75">
            <v>2712</v>
          </cell>
          <cell r="BA75">
            <v>385</v>
          </cell>
          <cell r="BB75">
            <v>1777</v>
          </cell>
          <cell r="BC75">
            <v>2162</v>
          </cell>
          <cell r="BD75">
            <v>510</v>
          </cell>
          <cell r="BE75">
            <v>186</v>
          </cell>
          <cell r="BF75">
            <v>262</v>
          </cell>
          <cell r="BG75">
            <v>448</v>
          </cell>
          <cell r="BH75">
            <v>334</v>
          </cell>
          <cell r="BI75">
            <v>15</v>
          </cell>
          <cell r="BJ75">
            <v>286</v>
          </cell>
          <cell r="BK75">
            <v>301</v>
          </cell>
          <cell r="BL75">
            <v>207</v>
          </cell>
          <cell r="BM75">
            <v>60</v>
          </cell>
          <cell r="BN75">
            <v>109</v>
          </cell>
          <cell r="BO75">
            <v>169</v>
          </cell>
          <cell r="BV75">
            <v>4455</v>
          </cell>
          <cell r="BW75">
            <v>485</v>
          </cell>
          <cell r="BX75">
            <v>4726</v>
          </cell>
          <cell r="CB75">
            <v>5879</v>
          </cell>
          <cell r="CC75">
            <v>3195</v>
          </cell>
          <cell r="CD75">
            <v>6713</v>
          </cell>
          <cell r="CE75">
            <v>3373</v>
          </cell>
          <cell r="CF75">
            <v>6568</v>
          </cell>
          <cell r="CG75">
            <v>61</v>
          </cell>
          <cell r="CH75">
            <v>0</v>
          </cell>
          <cell r="CI75">
            <v>61</v>
          </cell>
          <cell r="CJ75">
            <v>1781</v>
          </cell>
          <cell r="CK75">
            <v>75</v>
          </cell>
          <cell r="CL75">
            <v>1607</v>
          </cell>
          <cell r="CM75">
            <v>1682</v>
          </cell>
          <cell r="CN75">
            <v>73</v>
          </cell>
          <cell r="CO75">
            <v>0</v>
          </cell>
          <cell r="CP75">
            <v>71</v>
          </cell>
          <cell r="CQ75">
            <v>718</v>
          </cell>
          <cell r="CR75">
            <v>658</v>
          </cell>
          <cell r="CS75">
            <v>8360</v>
          </cell>
          <cell r="CT75">
            <v>12290</v>
          </cell>
          <cell r="CU75">
            <v>2136</v>
          </cell>
          <cell r="CV75">
            <v>1759</v>
          </cell>
          <cell r="CX75">
            <v>346</v>
          </cell>
          <cell r="CY75">
            <v>122</v>
          </cell>
          <cell r="CZ75">
            <v>4140</v>
          </cell>
          <cell r="DA75">
            <v>162</v>
          </cell>
          <cell r="DB75">
            <v>4770</v>
          </cell>
          <cell r="DC75">
            <v>6470</v>
          </cell>
          <cell r="DD75">
            <v>1007</v>
          </cell>
          <cell r="DE75">
            <v>144</v>
          </cell>
          <cell r="DF75">
            <v>4669</v>
          </cell>
          <cell r="DG75">
            <v>6155</v>
          </cell>
          <cell r="DH75">
            <v>25451257</v>
          </cell>
          <cell r="DI75">
            <v>18128576</v>
          </cell>
          <cell r="DJ75">
            <v>180481816</v>
          </cell>
          <cell r="DK75">
            <v>11319335</v>
          </cell>
          <cell r="DL75">
            <v>257794644</v>
          </cell>
          <cell r="DM75">
            <v>65993493</v>
          </cell>
          <cell r="DN75">
            <v>17235904</v>
          </cell>
          <cell r="DO75">
            <v>174565247</v>
          </cell>
          <cell r="DP75">
            <v>5916569</v>
          </cell>
          <cell r="DQ75">
            <v>25446700</v>
          </cell>
          <cell r="DR75">
            <v>155035116</v>
          </cell>
        </row>
        <row r="76">
          <cell r="A76">
            <v>42370</v>
          </cell>
          <cell r="B76">
            <v>5570</v>
          </cell>
          <cell r="C76">
            <v>10282</v>
          </cell>
          <cell r="D76">
            <v>8981</v>
          </cell>
          <cell r="E76">
            <v>204053057</v>
          </cell>
          <cell r="F76">
            <v>68036893</v>
          </cell>
          <cell r="G76">
            <v>31419552</v>
          </cell>
          <cell r="H76">
            <v>39295026</v>
          </cell>
          <cell r="I76">
            <v>63507027</v>
          </cell>
          <cell r="J76">
            <v>1448975</v>
          </cell>
          <cell r="K76">
            <v>39476406</v>
          </cell>
          <cell r="L76">
            <v>22581646</v>
          </cell>
          <cell r="M76">
            <v>2743</v>
          </cell>
          <cell r="N76">
            <v>1492</v>
          </cell>
          <cell r="O76">
            <v>2358</v>
          </cell>
          <cell r="P76">
            <v>2024</v>
          </cell>
          <cell r="Q76">
            <v>696</v>
          </cell>
          <cell r="R76">
            <v>479</v>
          </cell>
          <cell r="S76">
            <v>25439838</v>
          </cell>
          <cell r="T76">
            <v>1077513</v>
          </cell>
          <cell r="U76">
            <v>7287985</v>
          </cell>
          <cell r="V76">
            <v>9890527</v>
          </cell>
          <cell r="W76">
            <v>5696875</v>
          </cell>
          <cell r="X76">
            <v>1486938</v>
          </cell>
          <cell r="Y76">
            <v>5568</v>
          </cell>
          <cell r="Z76">
            <v>5567</v>
          </cell>
          <cell r="AA76">
            <v>5562</v>
          </cell>
          <cell r="AB76">
            <v>4500</v>
          </cell>
          <cell r="AC76">
            <v>4590</v>
          </cell>
          <cell r="AD76">
            <v>1985</v>
          </cell>
          <cell r="AF76">
            <v>5376</v>
          </cell>
          <cell r="AG76">
            <v>43427001</v>
          </cell>
          <cell r="AH76">
            <v>857394</v>
          </cell>
          <cell r="AI76">
            <v>8008787</v>
          </cell>
          <cell r="AJ76">
            <v>19053928</v>
          </cell>
          <cell r="AK76">
            <v>11045141</v>
          </cell>
          <cell r="AL76">
            <v>135</v>
          </cell>
          <cell r="AM76">
            <v>268</v>
          </cell>
          <cell r="AN76">
            <v>133</v>
          </cell>
          <cell r="AO76">
            <v>275</v>
          </cell>
          <cell r="AP76">
            <v>5568</v>
          </cell>
          <cell r="AQ76">
            <v>5568</v>
          </cell>
          <cell r="AR76">
            <v>240069304</v>
          </cell>
          <cell r="AS76">
            <v>192814722</v>
          </cell>
          <cell r="AT76">
            <v>4321</v>
          </cell>
          <cell r="AX76">
            <v>50</v>
          </cell>
          <cell r="AY76">
            <v>166</v>
          </cell>
          <cell r="AZ76">
            <v>2690</v>
          </cell>
          <cell r="BA76">
            <v>366</v>
          </cell>
          <cell r="BB76">
            <v>1776</v>
          </cell>
          <cell r="BC76">
            <v>2142</v>
          </cell>
          <cell r="BD76">
            <v>532</v>
          </cell>
          <cell r="BE76">
            <v>200</v>
          </cell>
          <cell r="BF76">
            <v>268</v>
          </cell>
          <cell r="BG76">
            <v>468</v>
          </cell>
          <cell r="BH76">
            <v>330</v>
          </cell>
          <cell r="BI76">
            <v>15</v>
          </cell>
          <cell r="BJ76">
            <v>282</v>
          </cell>
          <cell r="BK76">
            <v>297</v>
          </cell>
          <cell r="BL76">
            <v>211</v>
          </cell>
          <cell r="BM76">
            <v>60</v>
          </cell>
          <cell r="BN76">
            <v>113</v>
          </cell>
          <cell r="BO76">
            <v>173</v>
          </cell>
          <cell r="BV76">
            <v>4552</v>
          </cell>
          <cell r="BW76">
            <v>490</v>
          </cell>
          <cell r="BX76">
            <v>4731</v>
          </cell>
          <cell r="CB76">
            <v>5879</v>
          </cell>
          <cell r="CC76">
            <v>3206</v>
          </cell>
          <cell r="CD76">
            <v>7319</v>
          </cell>
          <cell r="CE76">
            <v>3387</v>
          </cell>
          <cell r="CF76">
            <v>6593</v>
          </cell>
          <cell r="CG76">
            <v>61</v>
          </cell>
          <cell r="CH76">
            <v>0</v>
          </cell>
          <cell r="CI76">
            <v>61</v>
          </cell>
          <cell r="CJ76">
            <v>1781</v>
          </cell>
          <cell r="CK76">
            <v>74</v>
          </cell>
          <cell r="CL76">
            <v>1608</v>
          </cell>
          <cell r="CM76">
            <v>1682</v>
          </cell>
          <cell r="CN76">
            <v>73</v>
          </cell>
          <cell r="CO76">
            <v>0</v>
          </cell>
          <cell r="CP76">
            <v>71</v>
          </cell>
          <cell r="CQ76">
            <v>718</v>
          </cell>
          <cell r="CR76">
            <v>658</v>
          </cell>
          <cell r="CS76">
            <v>8360</v>
          </cell>
          <cell r="CT76">
            <v>12282</v>
          </cell>
          <cell r="CU76">
            <v>2127</v>
          </cell>
          <cell r="CV76">
            <v>1745</v>
          </cell>
          <cell r="CX76">
            <v>342</v>
          </cell>
          <cell r="CY76">
            <v>126</v>
          </cell>
          <cell r="CZ76">
            <v>4123</v>
          </cell>
          <cell r="DA76">
            <v>179</v>
          </cell>
          <cell r="DB76">
            <v>4770</v>
          </cell>
          <cell r="DC76">
            <v>6470</v>
          </cell>
          <cell r="DD76">
            <v>1009</v>
          </cell>
          <cell r="DE76">
            <v>144</v>
          </cell>
          <cell r="DF76">
            <v>4659</v>
          </cell>
          <cell r="DG76">
            <v>6155</v>
          </cell>
          <cell r="DH76">
            <v>25350791</v>
          </cell>
          <cell r="DI76">
            <v>18078050</v>
          </cell>
          <cell r="DJ76">
            <v>181414822</v>
          </cell>
          <cell r="DK76">
            <v>11399900</v>
          </cell>
          <cell r="DL76">
            <v>257248050</v>
          </cell>
          <cell r="DM76">
            <v>64433328</v>
          </cell>
          <cell r="DN76">
            <v>17178746</v>
          </cell>
          <cell r="DO76">
            <v>175635976</v>
          </cell>
          <cell r="DP76">
            <v>5778846</v>
          </cell>
          <cell r="DQ76">
            <v>28060845</v>
          </cell>
          <cell r="DR76">
            <v>153353977</v>
          </cell>
        </row>
        <row r="77">
          <cell r="A77">
            <v>42401</v>
          </cell>
          <cell r="B77">
            <v>5570</v>
          </cell>
          <cell r="C77">
            <v>10282</v>
          </cell>
          <cell r="D77">
            <v>8972</v>
          </cell>
          <cell r="E77">
            <v>204053057</v>
          </cell>
          <cell r="F77">
            <v>68036893</v>
          </cell>
          <cell r="G77">
            <v>31419552</v>
          </cell>
          <cell r="H77">
            <v>39295026</v>
          </cell>
          <cell r="I77">
            <v>63507027</v>
          </cell>
          <cell r="J77">
            <v>1448975</v>
          </cell>
          <cell r="K77">
            <v>39476406</v>
          </cell>
          <cell r="L77">
            <v>22581646</v>
          </cell>
          <cell r="M77">
            <v>2814</v>
          </cell>
          <cell r="N77">
            <v>1514</v>
          </cell>
          <cell r="O77">
            <v>2409</v>
          </cell>
          <cell r="P77">
            <v>2086</v>
          </cell>
          <cell r="Q77">
            <v>711</v>
          </cell>
          <cell r="R77">
            <v>482</v>
          </cell>
          <cell r="S77">
            <v>25561386</v>
          </cell>
          <cell r="T77">
            <v>1087444</v>
          </cell>
          <cell r="U77">
            <v>7218681</v>
          </cell>
          <cell r="V77">
            <v>9846826</v>
          </cell>
          <cell r="W77">
            <v>5895822</v>
          </cell>
          <cell r="X77">
            <v>1512613</v>
          </cell>
          <cell r="Y77">
            <v>5568</v>
          </cell>
          <cell r="Z77">
            <v>5567</v>
          </cell>
          <cell r="AA77">
            <v>5562</v>
          </cell>
          <cell r="AB77">
            <v>4539</v>
          </cell>
          <cell r="AC77">
            <v>4627</v>
          </cell>
          <cell r="AD77">
            <v>2046</v>
          </cell>
          <cell r="AF77">
            <v>5376</v>
          </cell>
          <cell r="AG77">
            <v>43374357</v>
          </cell>
          <cell r="AH77">
            <v>857996</v>
          </cell>
          <cell r="AI77">
            <v>8027185</v>
          </cell>
          <cell r="AJ77">
            <v>18987985</v>
          </cell>
          <cell r="AK77">
            <v>10960800</v>
          </cell>
          <cell r="AL77">
            <v>136</v>
          </cell>
          <cell r="AM77">
            <v>269</v>
          </cell>
          <cell r="AN77">
            <v>133</v>
          </cell>
          <cell r="AO77">
            <v>276</v>
          </cell>
          <cell r="AP77">
            <v>5570</v>
          </cell>
          <cell r="AQ77">
            <v>5570</v>
          </cell>
          <cell r="AR77">
            <v>240864993</v>
          </cell>
          <cell r="AS77">
            <v>194531208</v>
          </cell>
          <cell r="AT77">
            <v>4330</v>
          </cell>
          <cell r="AX77">
            <v>50</v>
          </cell>
          <cell r="AY77">
            <v>166</v>
          </cell>
          <cell r="AZ77">
            <v>2690</v>
          </cell>
          <cell r="BA77">
            <v>363</v>
          </cell>
          <cell r="BB77">
            <v>1778</v>
          </cell>
          <cell r="BC77">
            <v>2141</v>
          </cell>
          <cell r="BD77">
            <v>531</v>
          </cell>
          <cell r="BE77">
            <v>200</v>
          </cell>
          <cell r="BF77">
            <v>268</v>
          </cell>
          <cell r="BG77">
            <v>468</v>
          </cell>
          <cell r="BH77">
            <v>330</v>
          </cell>
          <cell r="BI77">
            <v>16</v>
          </cell>
          <cell r="BJ77">
            <v>282</v>
          </cell>
          <cell r="BK77">
            <v>298</v>
          </cell>
          <cell r="BL77">
            <v>211</v>
          </cell>
          <cell r="BM77">
            <v>60</v>
          </cell>
          <cell r="BN77">
            <v>113</v>
          </cell>
          <cell r="BO77">
            <v>173</v>
          </cell>
          <cell r="BV77">
            <v>4569</v>
          </cell>
          <cell r="BW77">
            <v>493</v>
          </cell>
          <cell r="BX77">
            <v>4744</v>
          </cell>
          <cell r="CB77">
            <v>5872</v>
          </cell>
          <cell r="CC77">
            <v>3210</v>
          </cell>
          <cell r="CD77">
            <v>7777</v>
          </cell>
          <cell r="CE77">
            <v>3396</v>
          </cell>
          <cell r="CF77">
            <v>6606</v>
          </cell>
          <cell r="CG77">
            <v>61</v>
          </cell>
          <cell r="CH77">
            <v>0</v>
          </cell>
          <cell r="CI77">
            <v>61</v>
          </cell>
          <cell r="CJ77">
            <v>1781</v>
          </cell>
          <cell r="CK77">
            <v>73</v>
          </cell>
          <cell r="CL77">
            <v>1609</v>
          </cell>
          <cell r="CM77">
            <v>1682</v>
          </cell>
          <cell r="CN77">
            <v>73</v>
          </cell>
          <cell r="CO77">
            <v>0</v>
          </cell>
          <cell r="CP77">
            <v>71</v>
          </cell>
          <cell r="CQ77">
            <v>718</v>
          </cell>
          <cell r="CR77">
            <v>658</v>
          </cell>
          <cell r="CS77">
            <v>8363</v>
          </cell>
          <cell r="CT77">
            <v>12214</v>
          </cell>
          <cell r="CU77">
            <v>2122</v>
          </cell>
          <cell r="CV77">
            <v>1736</v>
          </cell>
          <cell r="CX77">
            <v>339</v>
          </cell>
          <cell r="CY77">
            <v>129</v>
          </cell>
          <cell r="CZ77">
            <v>4112</v>
          </cell>
          <cell r="DA77">
            <v>190</v>
          </cell>
          <cell r="DB77">
            <v>4770</v>
          </cell>
          <cell r="DC77">
            <v>6467</v>
          </cell>
          <cell r="DD77">
            <v>1007</v>
          </cell>
          <cell r="DE77">
            <v>143</v>
          </cell>
          <cell r="DF77">
            <v>4597</v>
          </cell>
          <cell r="DG77">
            <v>6152</v>
          </cell>
          <cell r="DH77">
            <v>25255961</v>
          </cell>
          <cell r="DI77">
            <v>18120425</v>
          </cell>
          <cell r="DJ77">
            <v>183026583</v>
          </cell>
          <cell r="DK77">
            <v>11504625</v>
          </cell>
          <cell r="DL77">
            <v>258062777</v>
          </cell>
          <cell r="DM77">
            <v>63531569</v>
          </cell>
          <cell r="DN77">
            <v>17197784</v>
          </cell>
          <cell r="DO77">
            <v>177333424</v>
          </cell>
          <cell r="DP77">
            <v>5693159</v>
          </cell>
          <cell r="DQ77">
            <v>30264987</v>
          </cell>
          <cell r="DR77">
            <v>152761596</v>
          </cell>
        </row>
        <row r="78">
          <cell r="A78">
            <v>42430</v>
          </cell>
          <cell r="B78">
            <v>5570</v>
          </cell>
          <cell r="C78">
            <v>10282</v>
          </cell>
          <cell r="D78">
            <v>8972</v>
          </cell>
          <cell r="E78">
            <v>204053057</v>
          </cell>
          <cell r="F78">
            <v>68036893</v>
          </cell>
          <cell r="G78">
            <v>31419552</v>
          </cell>
          <cell r="H78">
            <v>39295026</v>
          </cell>
          <cell r="I78">
            <v>63507027</v>
          </cell>
          <cell r="J78">
            <v>1448975</v>
          </cell>
          <cell r="K78">
            <v>39476406</v>
          </cell>
          <cell r="L78">
            <v>22581646</v>
          </cell>
          <cell r="M78">
            <v>2870</v>
          </cell>
          <cell r="N78">
            <v>1518</v>
          </cell>
          <cell r="O78">
            <v>2459</v>
          </cell>
          <cell r="P78">
            <v>2151</v>
          </cell>
          <cell r="Q78">
            <v>740</v>
          </cell>
          <cell r="R78">
            <v>522</v>
          </cell>
          <cell r="S78">
            <v>25797514</v>
          </cell>
          <cell r="T78">
            <v>1076139</v>
          </cell>
          <cell r="U78">
            <v>7197950</v>
          </cell>
          <cell r="V78">
            <v>9838477</v>
          </cell>
          <cell r="W78">
            <v>6086944</v>
          </cell>
          <cell r="X78">
            <v>1598004</v>
          </cell>
          <cell r="Y78">
            <v>5568</v>
          </cell>
          <cell r="Z78">
            <v>5567</v>
          </cell>
          <cell r="AA78">
            <v>5562</v>
          </cell>
          <cell r="AB78">
            <v>4553</v>
          </cell>
          <cell r="AC78">
            <v>4627</v>
          </cell>
          <cell r="AD78">
            <v>1920</v>
          </cell>
          <cell r="AF78">
            <v>5376</v>
          </cell>
          <cell r="AG78">
            <v>43164404</v>
          </cell>
          <cell r="AH78">
            <v>857214</v>
          </cell>
          <cell r="AI78">
            <v>8047987</v>
          </cell>
          <cell r="AJ78">
            <v>18952356</v>
          </cell>
          <cell r="AK78">
            <v>10904369</v>
          </cell>
          <cell r="AL78">
            <v>133</v>
          </cell>
          <cell r="AM78">
            <v>266</v>
          </cell>
          <cell r="AN78">
            <v>133</v>
          </cell>
          <cell r="AO78">
            <v>273</v>
          </cell>
          <cell r="AP78">
            <v>5570</v>
          </cell>
          <cell r="AQ78">
            <v>5570</v>
          </cell>
          <cell r="AR78">
            <v>240751897</v>
          </cell>
          <cell r="AS78">
            <v>195089152</v>
          </cell>
          <cell r="AT78">
            <v>4354</v>
          </cell>
          <cell r="AX78">
            <v>50</v>
          </cell>
          <cell r="AY78">
            <v>166</v>
          </cell>
          <cell r="AZ78">
            <v>2693</v>
          </cell>
          <cell r="BA78">
            <v>364</v>
          </cell>
          <cell r="BB78">
            <v>1782</v>
          </cell>
          <cell r="BC78">
            <v>2146</v>
          </cell>
          <cell r="BD78">
            <v>530</v>
          </cell>
          <cell r="BE78">
            <v>198</v>
          </cell>
          <cell r="BF78">
            <v>269</v>
          </cell>
          <cell r="BG78">
            <v>467</v>
          </cell>
          <cell r="BH78">
            <v>331</v>
          </cell>
          <cell r="BI78">
            <v>16</v>
          </cell>
          <cell r="BJ78">
            <v>283</v>
          </cell>
          <cell r="BK78">
            <v>299</v>
          </cell>
          <cell r="BL78">
            <v>210</v>
          </cell>
          <cell r="BM78">
            <v>60</v>
          </cell>
          <cell r="BN78">
            <v>112</v>
          </cell>
          <cell r="BO78">
            <v>172</v>
          </cell>
          <cell r="BV78">
            <v>4594</v>
          </cell>
          <cell r="BW78">
            <v>497</v>
          </cell>
          <cell r="BX78">
            <v>4753</v>
          </cell>
          <cell r="CB78">
            <v>5872</v>
          </cell>
          <cell r="CC78">
            <v>3221</v>
          </cell>
          <cell r="CD78">
            <v>7765</v>
          </cell>
          <cell r="CE78">
            <v>3403</v>
          </cell>
          <cell r="CF78">
            <v>6624</v>
          </cell>
          <cell r="CG78">
            <v>61</v>
          </cell>
          <cell r="CH78">
            <v>0</v>
          </cell>
          <cell r="CI78">
            <v>61</v>
          </cell>
          <cell r="CJ78">
            <v>1782</v>
          </cell>
          <cell r="CK78">
            <v>72</v>
          </cell>
          <cell r="CL78">
            <v>1610</v>
          </cell>
          <cell r="CM78">
            <v>1682</v>
          </cell>
          <cell r="CN78">
            <v>73</v>
          </cell>
          <cell r="CO78">
            <v>0</v>
          </cell>
          <cell r="CP78">
            <v>71</v>
          </cell>
          <cell r="CQ78">
            <v>718</v>
          </cell>
          <cell r="CR78">
            <v>658</v>
          </cell>
          <cell r="CS78">
            <v>8363</v>
          </cell>
          <cell r="CT78">
            <v>12195</v>
          </cell>
          <cell r="CU78">
            <v>2114</v>
          </cell>
          <cell r="CV78">
            <v>1800</v>
          </cell>
          <cell r="CX78">
            <v>339</v>
          </cell>
          <cell r="CY78">
            <v>130</v>
          </cell>
          <cell r="CZ78">
            <v>4105</v>
          </cell>
          <cell r="DA78">
            <v>204</v>
          </cell>
          <cell r="DB78">
            <v>4778</v>
          </cell>
          <cell r="DC78">
            <v>6467</v>
          </cell>
          <cell r="DD78">
            <v>1008</v>
          </cell>
          <cell r="DE78">
            <v>143</v>
          </cell>
          <cell r="DF78">
            <v>4577</v>
          </cell>
          <cell r="DG78">
            <v>6152</v>
          </cell>
          <cell r="DH78">
            <v>25091200</v>
          </cell>
          <cell r="DI78">
            <v>18114577</v>
          </cell>
          <cell r="DJ78">
            <v>183628109</v>
          </cell>
          <cell r="DK78">
            <v>11461043</v>
          </cell>
          <cell r="DL78">
            <v>257810656</v>
          </cell>
          <cell r="DM78">
            <v>62721504</v>
          </cell>
          <cell r="DN78">
            <v>17058759</v>
          </cell>
          <cell r="DO78">
            <v>178030393</v>
          </cell>
          <cell r="DP78">
            <v>5597716</v>
          </cell>
          <cell r="DQ78">
            <v>32531827</v>
          </cell>
          <cell r="DR78">
            <v>151096282</v>
          </cell>
        </row>
        <row r="79">
          <cell r="A79">
            <v>42461</v>
          </cell>
          <cell r="B79">
            <v>5570</v>
          </cell>
          <cell r="C79">
            <v>10282</v>
          </cell>
          <cell r="D79">
            <v>8979</v>
          </cell>
          <cell r="E79">
            <v>204053057</v>
          </cell>
          <cell r="F79">
            <v>68036893</v>
          </cell>
          <cell r="G79">
            <v>31419552</v>
          </cell>
          <cell r="H79">
            <v>39295026</v>
          </cell>
          <cell r="I79">
            <v>63507027</v>
          </cell>
          <cell r="J79">
            <v>1448975</v>
          </cell>
          <cell r="K79">
            <v>39476406</v>
          </cell>
          <cell r="L79">
            <v>22581646</v>
          </cell>
          <cell r="M79">
            <v>2875</v>
          </cell>
          <cell r="N79">
            <v>1479</v>
          </cell>
          <cell r="O79">
            <v>2443</v>
          </cell>
          <cell r="P79">
            <v>2201</v>
          </cell>
          <cell r="Q79">
            <v>735</v>
          </cell>
          <cell r="R79">
            <v>505</v>
          </cell>
          <cell r="S79">
            <v>25885236</v>
          </cell>
          <cell r="T79">
            <v>1054413</v>
          </cell>
          <cell r="U79">
            <v>7156199</v>
          </cell>
          <cell r="V79">
            <v>9800402</v>
          </cell>
          <cell r="W79">
            <v>6232063</v>
          </cell>
          <cell r="X79">
            <v>1642159</v>
          </cell>
          <cell r="Y79">
            <v>5568</v>
          </cell>
          <cell r="Z79">
            <v>5567</v>
          </cell>
          <cell r="AA79">
            <v>5563</v>
          </cell>
          <cell r="AB79">
            <v>4590</v>
          </cell>
          <cell r="AC79">
            <v>4647</v>
          </cell>
          <cell r="AD79">
            <v>1964</v>
          </cell>
          <cell r="AF79">
            <v>5376</v>
          </cell>
          <cell r="AG79">
            <v>42443412</v>
          </cell>
          <cell r="AH79">
            <v>857812</v>
          </cell>
          <cell r="AI79">
            <v>8051748</v>
          </cell>
          <cell r="AJ79">
            <v>18908696</v>
          </cell>
          <cell r="AK79">
            <v>10856948</v>
          </cell>
          <cell r="AL79">
            <v>132</v>
          </cell>
          <cell r="AM79">
            <v>261</v>
          </cell>
          <cell r="AN79">
            <v>132</v>
          </cell>
          <cell r="AO79">
            <v>272</v>
          </cell>
          <cell r="AP79">
            <v>5570</v>
          </cell>
          <cell r="AQ79">
            <v>5570</v>
          </cell>
          <cell r="AR79">
            <v>239351188</v>
          </cell>
          <cell r="AS79">
            <v>195635355</v>
          </cell>
          <cell r="AT79">
            <v>4354</v>
          </cell>
          <cell r="AX79">
            <v>50</v>
          </cell>
          <cell r="AY79">
            <v>166</v>
          </cell>
          <cell r="AZ79">
            <v>2692</v>
          </cell>
          <cell r="BA79">
            <v>358</v>
          </cell>
          <cell r="BB79">
            <v>1790</v>
          </cell>
          <cell r="BC79">
            <v>2148</v>
          </cell>
          <cell r="BD79">
            <v>541</v>
          </cell>
          <cell r="BE79">
            <v>197</v>
          </cell>
          <cell r="BF79">
            <v>271</v>
          </cell>
          <cell r="BG79">
            <v>468</v>
          </cell>
          <cell r="BH79">
            <v>331</v>
          </cell>
          <cell r="BI79">
            <v>16</v>
          </cell>
          <cell r="BJ79">
            <v>283</v>
          </cell>
          <cell r="BK79">
            <v>299</v>
          </cell>
          <cell r="BL79">
            <v>210</v>
          </cell>
          <cell r="BM79">
            <v>60</v>
          </cell>
          <cell r="BN79">
            <v>112</v>
          </cell>
          <cell r="BO79">
            <v>172</v>
          </cell>
          <cell r="BV79">
            <v>4648</v>
          </cell>
          <cell r="BW79">
            <v>510</v>
          </cell>
          <cell r="BX79">
            <v>4753</v>
          </cell>
          <cell r="CB79">
            <v>5872</v>
          </cell>
          <cell r="CC79">
            <v>3225</v>
          </cell>
          <cell r="CD79">
            <v>7766</v>
          </cell>
          <cell r="CE79">
            <v>3419</v>
          </cell>
          <cell r="CF79">
            <v>6644</v>
          </cell>
          <cell r="CG79">
            <v>61</v>
          </cell>
          <cell r="CH79">
            <v>0</v>
          </cell>
          <cell r="CI79">
            <v>61</v>
          </cell>
          <cell r="CJ79">
            <v>1782</v>
          </cell>
          <cell r="CK79">
            <v>71</v>
          </cell>
          <cell r="CL79">
            <v>1612</v>
          </cell>
          <cell r="CM79">
            <v>1683</v>
          </cell>
          <cell r="CN79">
            <v>73</v>
          </cell>
          <cell r="CO79">
            <v>0</v>
          </cell>
          <cell r="CP79">
            <v>71</v>
          </cell>
          <cell r="CQ79">
            <v>718</v>
          </cell>
          <cell r="CR79">
            <v>658</v>
          </cell>
          <cell r="CS79">
            <v>8402</v>
          </cell>
          <cell r="CT79">
            <v>12185</v>
          </cell>
          <cell r="CU79">
            <v>2117</v>
          </cell>
          <cell r="CV79">
            <v>1992</v>
          </cell>
          <cell r="CX79">
            <v>337</v>
          </cell>
          <cell r="CY79">
            <v>132</v>
          </cell>
          <cell r="CZ79">
            <v>4089</v>
          </cell>
          <cell r="DA79">
            <v>223</v>
          </cell>
          <cell r="DB79">
            <v>4781</v>
          </cell>
          <cell r="DC79">
            <v>6467</v>
          </cell>
          <cell r="DD79">
            <v>1008</v>
          </cell>
          <cell r="DE79">
            <v>142</v>
          </cell>
          <cell r="DF79">
            <v>4568</v>
          </cell>
          <cell r="DG79">
            <v>6153</v>
          </cell>
          <cell r="DH79">
            <v>24980562</v>
          </cell>
          <cell r="DI79">
            <v>17462850</v>
          </cell>
          <cell r="DJ79">
            <v>183997071</v>
          </cell>
          <cell r="DK79">
            <v>11638284</v>
          </cell>
          <cell r="DL79">
            <v>256429095</v>
          </cell>
          <cell r="DM79">
            <v>60793740</v>
          </cell>
          <cell r="DN79">
            <v>17077907</v>
          </cell>
          <cell r="DO79">
            <v>178557448</v>
          </cell>
          <cell r="DP79">
            <v>5439623</v>
          </cell>
          <cell r="DQ79">
            <v>34882119</v>
          </cell>
          <cell r="DR79">
            <v>149114952</v>
          </cell>
        </row>
        <row r="80">
          <cell r="A80">
            <v>42491</v>
          </cell>
          <cell r="B80">
            <v>5570</v>
          </cell>
          <cell r="C80">
            <v>10282</v>
          </cell>
          <cell r="D80">
            <v>8987</v>
          </cell>
          <cell r="E80">
            <v>204053057</v>
          </cell>
          <cell r="F80">
            <v>68036893</v>
          </cell>
          <cell r="G80">
            <v>31419552</v>
          </cell>
          <cell r="H80">
            <v>39295026</v>
          </cell>
          <cell r="I80">
            <v>63507027</v>
          </cell>
          <cell r="J80">
            <v>1448975</v>
          </cell>
          <cell r="K80">
            <v>39476406</v>
          </cell>
          <cell r="L80">
            <v>22581646</v>
          </cell>
          <cell r="M80">
            <v>2960</v>
          </cell>
          <cell r="N80">
            <v>1488</v>
          </cell>
          <cell r="O80">
            <v>2535</v>
          </cell>
          <cell r="P80">
            <v>2282</v>
          </cell>
          <cell r="Q80">
            <v>788</v>
          </cell>
          <cell r="R80">
            <v>522</v>
          </cell>
          <cell r="S80">
            <v>26040991</v>
          </cell>
          <cell r="T80">
            <v>1058026</v>
          </cell>
          <cell r="U80">
            <v>7118325</v>
          </cell>
          <cell r="V80">
            <v>9797455</v>
          </cell>
          <cell r="W80">
            <v>6379882</v>
          </cell>
          <cell r="X80">
            <v>1687303</v>
          </cell>
          <cell r="Y80">
            <v>5568</v>
          </cell>
          <cell r="Z80">
            <v>5567</v>
          </cell>
          <cell r="AA80">
            <v>5564</v>
          </cell>
          <cell r="AB80">
            <v>4591</v>
          </cell>
          <cell r="AC80">
            <v>4657</v>
          </cell>
          <cell r="AD80">
            <v>1986</v>
          </cell>
          <cell r="AF80">
            <v>5376</v>
          </cell>
          <cell r="AG80">
            <v>42841483</v>
          </cell>
          <cell r="AH80">
            <v>856790</v>
          </cell>
          <cell r="AI80">
            <v>8063169</v>
          </cell>
          <cell r="AJ80">
            <v>18905098</v>
          </cell>
          <cell r="AK80">
            <v>10841929</v>
          </cell>
          <cell r="AL80">
            <v>133</v>
          </cell>
          <cell r="AM80">
            <v>262</v>
          </cell>
          <cell r="AN80">
            <v>132</v>
          </cell>
          <cell r="AO80">
            <v>273</v>
          </cell>
          <cell r="AP80">
            <v>5569</v>
          </cell>
          <cell r="AQ80">
            <v>5569</v>
          </cell>
          <cell r="AR80">
            <v>238239850</v>
          </cell>
          <cell r="AS80">
            <v>196028123</v>
          </cell>
          <cell r="AT80">
            <v>4451</v>
          </cell>
          <cell r="AX80">
            <v>50</v>
          </cell>
          <cell r="AY80">
            <v>166</v>
          </cell>
          <cell r="AZ80">
            <v>2703</v>
          </cell>
          <cell r="BA80">
            <v>349</v>
          </cell>
          <cell r="BB80">
            <v>1800</v>
          </cell>
          <cell r="BC80">
            <v>2149</v>
          </cell>
          <cell r="BD80">
            <v>549</v>
          </cell>
          <cell r="BE80">
            <v>198</v>
          </cell>
          <cell r="BF80">
            <v>272</v>
          </cell>
          <cell r="BG80">
            <v>470</v>
          </cell>
          <cell r="BH80">
            <v>330</v>
          </cell>
          <cell r="BI80">
            <v>16</v>
          </cell>
          <cell r="BJ80">
            <v>282</v>
          </cell>
          <cell r="BK80">
            <v>298</v>
          </cell>
          <cell r="BL80">
            <v>210</v>
          </cell>
          <cell r="BM80">
            <v>58</v>
          </cell>
          <cell r="BN80">
            <v>114</v>
          </cell>
          <cell r="BO80">
            <v>172</v>
          </cell>
          <cell r="BV80">
            <v>4690</v>
          </cell>
          <cell r="BW80">
            <v>520</v>
          </cell>
          <cell r="BX80">
            <v>4775</v>
          </cell>
          <cell r="CB80">
            <v>5871</v>
          </cell>
          <cell r="CC80">
            <v>3228</v>
          </cell>
          <cell r="CD80">
            <v>7882</v>
          </cell>
          <cell r="CE80">
            <v>3447</v>
          </cell>
          <cell r="CF80">
            <v>6675</v>
          </cell>
          <cell r="CG80">
            <v>61</v>
          </cell>
          <cell r="CH80">
            <v>0</v>
          </cell>
          <cell r="CI80">
            <v>61</v>
          </cell>
          <cell r="CJ80">
            <v>1777</v>
          </cell>
          <cell r="CK80">
            <v>69</v>
          </cell>
          <cell r="CL80">
            <v>1612</v>
          </cell>
          <cell r="CM80">
            <v>1681</v>
          </cell>
          <cell r="CN80">
            <v>73</v>
          </cell>
          <cell r="CO80">
            <v>0</v>
          </cell>
          <cell r="CP80">
            <v>71</v>
          </cell>
          <cell r="CQ80">
            <v>718</v>
          </cell>
          <cell r="CR80">
            <v>658</v>
          </cell>
          <cell r="CS80">
            <v>8412</v>
          </cell>
          <cell r="CT80">
            <v>12189</v>
          </cell>
          <cell r="CU80">
            <v>2128</v>
          </cell>
          <cell r="CV80">
            <v>3606</v>
          </cell>
          <cell r="CX80">
            <v>361</v>
          </cell>
          <cell r="CY80">
            <v>136</v>
          </cell>
          <cell r="CZ80">
            <v>4363</v>
          </cell>
          <cell r="DA80">
            <v>237</v>
          </cell>
          <cell r="DB80">
            <v>5097</v>
          </cell>
          <cell r="DC80">
            <v>6467</v>
          </cell>
          <cell r="DD80">
            <v>1008</v>
          </cell>
          <cell r="DE80">
            <v>142</v>
          </cell>
          <cell r="DF80">
            <v>4572</v>
          </cell>
          <cell r="DG80">
            <v>6152</v>
          </cell>
          <cell r="DH80">
            <v>25430902</v>
          </cell>
          <cell r="DI80">
            <v>17410581</v>
          </cell>
          <cell r="DJ80">
            <v>184311815</v>
          </cell>
          <cell r="DK80">
            <v>11716308</v>
          </cell>
          <cell r="DL80">
            <v>255231677</v>
          </cell>
          <cell r="DM80">
            <v>59203554</v>
          </cell>
          <cell r="DN80">
            <v>16991827</v>
          </cell>
          <cell r="DO80">
            <v>179036296</v>
          </cell>
          <cell r="DP80">
            <v>5275519</v>
          </cell>
          <cell r="DQ80">
            <v>37353455</v>
          </cell>
          <cell r="DR80">
            <v>146958360</v>
          </cell>
        </row>
        <row r="81">
          <cell r="A81">
            <v>42522</v>
          </cell>
          <cell r="B81">
            <v>5570</v>
          </cell>
          <cell r="C81">
            <v>10282</v>
          </cell>
          <cell r="D81">
            <v>8989</v>
          </cell>
          <cell r="E81">
            <v>204053057</v>
          </cell>
          <cell r="F81">
            <v>68036893</v>
          </cell>
          <cell r="G81">
            <v>31419552</v>
          </cell>
          <cell r="H81">
            <v>39295026</v>
          </cell>
          <cell r="I81">
            <v>63507027</v>
          </cell>
          <cell r="J81">
            <v>1448975</v>
          </cell>
          <cell r="K81">
            <v>39476406</v>
          </cell>
          <cell r="L81">
            <v>22581646</v>
          </cell>
          <cell r="M81">
            <v>2964</v>
          </cell>
          <cell r="N81">
            <v>1533</v>
          </cell>
          <cell r="O81">
            <v>2535</v>
          </cell>
          <cell r="P81">
            <v>2273</v>
          </cell>
          <cell r="Q81">
            <v>790</v>
          </cell>
          <cell r="R81">
            <v>517</v>
          </cell>
          <cell r="S81">
            <v>26132967</v>
          </cell>
          <cell r="T81">
            <v>1070529</v>
          </cell>
          <cell r="U81">
            <v>7083117</v>
          </cell>
          <cell r="V81">
            <v>9729752</v>
          </cell>
          <cell r="W81">
            <v>6523772</v>
          </cell>
          <cell r="X81">
            <v>1725797</v>
          </cell>
          <cell r="Y81">
            <v>5567</v>
          </cell>
          <cell r="Z81">
            <v>5567</v>
          </cell>
          <cell r="AA81">
            <v>5564</v>
          </cell>
          <cell r="AB81">
            <v>4599</v>
          </cell>
          <cell r="AC81">
            <v>4665</v>
          </cell>
          <cell r="AD81">
            <v>1998</v>
          </cell>
          <cell r="AF81">
            <v>5376</v>
          </cell>
          <cell r="AG81">
            <v>42731983</v>
          </cell>
          <cell r="AH81">
            <v>849931</v>
          </cell>
          <cell r="AI81">
            <v>8073492</v>
          </cell>
          <cell r="AJ81">
            <v>18910747</v>
          </cell>
          <cell r="AK81">
            <v>10837255</v>
          </cell>
          <cell r="AL81">
            <v>132</v>
          </cell>
          <cell r="AM81">
            <v>261</v>
          </cell>
          <cell r="AN81">
            <v>132</v>
          </cell>
          <cell r="AO81">
            <v>272</v>
          </cell>
          <cell r="AP81">
            <v>5570</v>
          </cell>
          <cell r="AQ81">
            <v>5570</v>
          </cell>
          <cell r="AR81">
            <v>236518577</v>
          </cell>
          <cell r="AS81">
            <v>195300130</v>
          </cell>
          <cell r="AT81">
            <v>4533</v>
          </cell>
          <cell r="AX81">
            <v>50</v>
          </cell>
          <cell r="AY81">
            <v>166</v>
          </cell>
          <cell r="AZ81">
            <v>2731</v>
          </cell>
          <cell r="BA81">
            <v>345</v>
          </cell>
          <cell r="BB81">
            <v>1805</v>
          </cell>
          <cell r="BC81">
            <v>2150</v>
          </cell>
          <cell r="BD81">
            <v>549</v>
          </cell>
          <cell r="BE81">
            <v>196</v>
          </cell>
          <cell r="BF81">
            <v>274</v>
          </cell>
          <cell r="BG81">
            <v>470</v>
          </cell>
          <cell r="BH81">
            <v>330</v>
          </cell>
          <cell r="BI81">
            <v>15</v>
          </cell>
          <cell r="BJ81">
            <v>283</v>
          </cell>
          <cell r="BK81">
            <v>298</v>
          </cell>
          <cell r="BL81">
            <v>210</v>
          </cell>
          <cell r="BM81">
            <v>57</v>
          </cell>
          <cell r="BN81">
            <v>115</v>
          </cell>
          <cell r="BO81">
            <v>172</v>
          </cell>
          <cell r="BV81">
            <v>4690</v>
          </cell>
          <cell r="BW81">
            <v>522</v>
          </cell>
          <cell r="BX81">
            <v>4778</v>
          </cell>
          <cell r="CB81">
            <v>5871</v>
          </cell>
          <cell r="CC81">
            <v>3237</v>
          </cell>
          <cell r="CD81">
            <v>7882</v>
          </cell>
          <cell r="CE81">
            <v>3475</v>
          </cell>
          <cell r="CF81">
            <v>6712</v>
          </cell>
          <cell r="CG81">
            <v>61</v>
          </cell>
          <cell r="CH81">
            <v>0</v>
          </cell>
          <cell r="CI81">
            <v>61</v>
          </cell>
          <cell r="CJ81">
            <v>1777</v>
          </cell>
          <cell r="CK81">
            <v>69</v>
          </cell>
          <cell r="CL81">
            <v>1613</v>
          </cell>
          <cell r="CM81">
            <v>1682</v>
          </cell>
          <cell r="CN81">
            <v>73</v>
          </cell>
          <cell r="CO81">
            <v>0</v>
          </cell>
          <cell r="CP81">
            <v>71</v>
          </cell>
          <cell r="CQ81">
            <v>718</v>
          </cell>
          <cell r="CR81">
            <v>658</v>
          </cell>
          <cell r="CS81">
            <v>8532</v>
          </cell>
          <cell r="CT81">
            <v>12136</v>
          </cell>
          <cell r="CU81">
            <v>2121</v>
          </cell>
          <cell r="CV81">
            <v>3584</v>
          </cell>
          <cell r="CX81">
            <v>361</v>
          </cell>
          <cell r="CY81">
            <v>136</v>
          </cell>
          <cell r="CZ81">
            <v>4347</v>
          </cell>
          <cell r="DA81">
            <v>253</v>
          </cell>
          <cell r="DB81">
            <v>5097</v>
          </cell>
          <cell r="DC81">
            <v>6463</v>
          </cell>
          <cell r="DD81">
            <v>1008</v>
          </cell>
          <cell r="DE81">
            <v>140</v>
          </cell>
          <cell r="DF81">
            <v>4525</v>
          </cell>
          <cell r="DG81">
            <v>6147</v>
          </cell>
          <cell r="DH81">
            <v>25358424</v>
          </cell>
          <cell r="DI81">
            <v>17373559</v>
          </cell>
          <cell r="DJ81">
            <v>183542697</v>
          </cell>
          <cell r="DK81">
            <v>11757433</v>
          </cell>
          <cell r="DL81">
            <v>253407792</v>
          </cell>
          <cell r="DM81">
            <v>58107662</v>
          </cell>
          <cell r="DN81">
            <v>16889215</v>
          </cell>
          <cell r="DO81">
            <v>178410915</v>
          </cell>
          <cell r="DP81">
            <v>5131782</v>
          </cell>
          <cell r="DQ81">
            <v>39701827</v>
          </cell>
          <cell r="DR81">
            <v>143840870</v>
          </cell>
        </row>
        <row r="82">
          <cell r="A82">
            <v>42552</v>
          </cell>
          <cell r="B82">
            <v>5570</v>
          </cell>
          <cell r="C82">
            <v>10282</v>
          </cell>
          <cell r="D82">
            <v>8999</v>
          </cell>
          <cell r="E82">
            <v>204053057</v>
          </cell>
          <cell r="F82">
            <v>68036893</v>
          </cell>
          <cell r="G82">
            <v>31419552</v>
          </cell>
          <cell r="H82">
            <v>39295026</v>
          </cell>
          <cell r="I82">
            <v>63507027</v>
          </cell>
          <cell r="J82">
            <v>1448975</v>
          </cell>
          <cell r="K82">
            <v>39476406</v>
          </cell>
          <cell r="L82">
            <v>22581646</v>
          </cell>
          <cell r="M82">
            <v>3081</v>
          </cell>
          <cell r="N82">
            <v>1510</v>
          </cell>
          <cell r="O82">
            <v>2622</v>
          </cell>
          <cell r="P82">
            <v>2422</v>
          </cell>
          <cell r="Q82">
            <v>823</v>
          </cell>
          <cell r="R82">
            <v>547</v>
          </cell>
          <cell r="S82">
            <v>26306859</v>
          </cell>
          <cell r="T82">
            <v>1049539</v>
          </cell>
          <cell r="U82">
            <v>7030288</v>
          </cell>
          <cell r="V82">
            <v>9752588</v>
          </cell>
          <cell r="W82">
            <v>6698658</v>
          </cell>
          <cell r="X82">
            <v>1775786</v>
          </cell>
          <cell r="Y82">
            <v>5568</v>
          </cell>
          <cell r="Z82">
            <v>5567</v>
          </cell>
          <cell r="AA82">
            <v>5563</v>
          </cell>
          <cell r="AB82">
            <v>4612</v>
          </cell>
          <cell r="AC82">
            <v>4681</v>
          </cell>
          <cell r="AD82">
            <v>2038</v>
          </cell>
          <cell r="AF82">
            <v>5376</v>
          </cell>
          <cell r="AG82">
            <v>42596507</v>
          </cell>
          <cell r="AH82">
            <v>845505</v>
          </cell>
          <cell r="AI82">
            <v>8060885</v>
          </cell>
          <cell r="AJ82">
            <v>18927599</v>
          </cell>
          <cell r="AK82">
            <v>10866714</v>
          </cell>
          <cell r="AL82">
            <v>124</v>
          </cell>
          <cell r="AM82">
            <v>253</v>
          </cell>
          <cell r="AN82">
            <v>132</v>
          </cell>
          <cell r="AO82">
            <v>272</v>
          </cell>
          <cell r="AP82">
            <v>5570</v>
          </cell>
          <cell r="AQ82">
            <v>5570</v>
          </cell>
          <cell r="AR82">
            <v>235763271</v>
          </cell>
          <cell r="AS82">
            <v>196336888</v>
          </cell>
          <cell r="AT82">
            <v>4533</v>
          </cell>
          <cell r="AX82">
            <v>50</v>
          </cell>
          <cell r="AY82">
            <v>166</v>
          </cell>
          <cell r="AZ82">
            <v>2731</v>
          </cell>
          <cell r="BA82">
            <v>341</v>
          </cell>
          <cell r="BB82">
            <v>1809</v>
          </cell>
          <cell r="BC82">
            <v>2150</v>
          </cell>
          <cell r="BD82">
            <v>549</v>
          </cell>
          <cell r="BE82">
            <v>194</v>
          </cell>
          <cell r="BF82">
            <v>276</v>
          </cell>
          <cell r="BG82">
            <v>470</v>
          </cell>
          <cell r="BH82">
            <v>330</v>
          </cell>
          <cell r="BI82">
            <v>14</v>
          </cell>
          <cell r="BJ82">
            <v>284</v>
          </cell>
          <cell r="BK82">
            <v>298</v>
          </cell>
          <cell r="BL82">
            <v>210</v>
          </cell>
          <cell r="BM82">
            <v>57</v>
          </cell>
          <cell r="BN82">
            <v>115</v>
          </cell>
          <cell r="BO82">
            <v>172</v>
          </cell>
          <cell r="BV82">
            <v>4693</v>
          </cell>
          <cell r="BW82">
            <v>522</v>
          </cell>
          <cell r="BX82">
            <v>4774</v>
          </cell>
          <cell r="CB82">
            <v>5871</v>
          </cell>
          <cell r="CC82">
            <v>3242</v>
          </cell>
          <cell r="CD82">
            <v>7881</v>
          </cell>
          <cell r="CE82">
            <v>3490</v>
          </cell>
          <cell r="CF82">
            <v>6732</v>
          </cell>
          <cell r="CG82">
            <v>61</v>
          </cell>
          <cell r="CH82">
            <v>0</v>
          </cell>
          <cell r="CI82">
            <v>61</v>
          </cell>
          <cell r="CJ82">
            <v>1777</v>
          </cell>
          <cell r="CK82">
            <v>69</v>
          </cell>
          <cell r="CL82">
            <v>1613</v>
          </cell>
          <cell r="CM82">
            <v>1682</v>
          </cell>
          <cell r="CN82">
            <v>73</v>
          </cell>
          <cell r="CO82">
            <v>0</v>
          </cell>
          <cell r="CP82">
            <v>71</v>
          </cell>
          <cell r="CQ82">
            <v>718</v>
          </cell>
          <cell r="CR82">
            <v>658</v>
          </cell>
          <cell r="CS82">
            <v>8560</v>
          </cell>
          <cell r="CT82">
            <v>12129</v>
          </cell>
          <cell r="CU82">
            <v>2116</v>
          </cell>
          <cell r="CV82">
            <v>3572</v>
          </cell>
          <cell r="CX82">
            <v>354</v>
          </cell>
          <cell r="CY82">
            <v>143</v>
          </cell>
          <cell r="CZ82">
            <v>4339</v>
          </cell>
          <cell r="DA82">
            <v>261</v>
          </cell>
          <cell r="DB82">
            <v>5097</v>
          </cell>
          <cell r="DC82">
            <v>6463</v>
          </cell>
          <cell r="DD82">
            <v>1007</v>
          </cell>
          <cell r="DE82">
            <v>141</v>
          </cell>
          <cell r="DF82">
            <v>4518</v>
          </cell>
          <cell r="DG82">
            <v>6146</v>
          </cell>
          <cell r="DH82">
            <v>25265662</v>
          </cell>
          <cell r="DI82">
            <v>17330845</v>
          </cell>
          <cell r="DJ82">
            <v>184535802</v>
          </cell>
          <cell r="DK82">
            <v>11801086</v>
          </cell>
          <cell r="DL82">
            <v>252573841</v>
          </cell>
          <cell r="DM82">
            <v>56236953</v>
          </cell>
          <cell r="DN82">
            <v>16810570</v>
          </cell>
          <cell r="DO82">
            <v>179526318</v>
          </cell>
          <cell r="DP82">
            <v>5009484</v>
          </cell>
          <cell r="DQ82">
            <v>42996938</v>
          </cell>
          <cell r="DR82">
            <v>141538864</v>
          </cell>
        </row>
        <row r="83">
          <cell r="A83">
            <v>42583</v>
          </cell>
          <cell r="B83">
            <v>5570</v>
          </cell>
          <cell r="C83">
            <v>10282</v>
          </cell>
          <cell r="D83">
            <v>9010</v>
          </cell>
          <cell r="E83">
            <v>204053057</v>
          </cell>
          <cell r="F83">
            <v>68036893</v>
          </cell>
          <cell r="G83">
            <v>31419552</v>
          </cell>
          <cell r="H83">
            <v>39295026</v>
          </cell>
          <cell r="I83">
            <v>63507027</v>
          </cell>
          <cell r="J83">
            <v>1448975</v>
          </cell>
          <cell r="K83">
            <v>39476406</v>
          </cell>
          <cell r="L83">
            <v>22581646</v>
          </cell>
          <cell r="M83">
            <v>3202</v>
          </cell>
          <cell r="N83">
            <v>1530</v>
          </cell>
          <cell r="O83">
            <v>2667</v>
          </cell>
          <cell r="P83">
            <v>2539</v>
          </cell>
          <cell r="Q83">
            <v>915</v>
          </cell>
          <cell r="R83">
            <v>583</v>
          </cell>
          <cell r="S83">
            <v>26507895</v>
          </cell>
          <cell r="T83">
            <v>1063451</v>
          </cell>
          <cell r="U83">
            <v>7011798</v>
          </cell>
          <cell r="V83">
            <v>9723225</v>
          </cell>
          <cell r="W83">
            <v>6855928</v>
          </cell>
          <cell r="X83">
            <v>1853493</v>
          </cell>
          <cell r="Y83">
            <v>5568</v>
          </cell>
          <cell r="Z83">
            <v>5566</v>
          </cell>
          <cell r="AA83">
            <v>5563</v>
          </cell>
          <cell r="AB83">
            <v>4662</v>
          </cell>
          <cell r="AC83">
            <v>4724</v>
          </cell>
          <cell r="AD83">
            <v>2064</v>
          </cell>
          <cell r="AF83">
            <v>5376</v>
          </cell>
          <cell r="AG83">
            <v>42443909</v>
          </cell>
          <cell r="AH83">
            <v>841935</v>
          </cell>
          <cell r="AI83">
            <v>8055466</v>
          </cell>
          <cell r="AJ83">
            <v>18906862</v>
          </cell>
          <cell r="AK83">
            <v>10851396</v>
          </cell>
          <cell r="AL83">
            <v>122</v>
          </cell>
          <cell r="AM83">
            <v>251</v>
          </cell>
          <cell r="AN83">
            <v>132</v>
          </cell>
          <cell r="AO83">
            <v>270</v>
          </cell>
          <cell r="AP83">
            <v>5570</v>
          </cell>
          <cell r="AQ83">
            <v>5570</v>
          </cell>
          <cell r="AR83">
            <v>235203372</v>
          </cell>
          <cell r="AS83">
            <v>197333012</v>
          </cell>
          <cell r="AT83">
            <v>4604</v>
          </cell>
          <cell r="AX83">
            <v>50</v>
          </cell>
          <cell r="AY83">
            <v>166</v>
          </cell>
          <cell r="AZ83">
            <v>2747</v>
          </cell>
          <cell r="BA83">
            <v>337</v>
          </cell>
          <cell r="BB83">
            <v>1820</v>
          </cell>
          <cell r="BC83">
            <v>2157</v>
          </cell>
          <cell r="BD83">
            <v>549</v>
          </cell>
          <cell r="BE83">
            <v>194</v>
          </cell>
          <cell r="BF83">
            <v>277</v>
          </cell>
          <cell r="BG83">
            <v>471</v>
          </cell>
          <cell r="BH83">
            <v>330</v>
          </cell>
          <cell r="BI83">
            <v>14</v>
          </cell>
          <cell r="BJ83">
            <v>284</v>
          </cell>
          <cell r="BK83">
            <v>298</v>
          </cell>
          <cell r="BL83">
            <v>210</v>
          </cell>
          <cell r="BM83">
            <v>57</v>
          </cell>
          <cell r="BN83">
            <v>115</v>
          </cell>
          <cell r="BO83">
            <v>172</v>
          </cell>
          <cell r="BV83">
            <v>4752</v>
          </cell>
          <cell r="BW83">
            <v>523</v>
          </cell>
          <cell r="BX83">
            <v>4774</v>
          </cell>
          <cell r="CB83">
            <v>5865</v>
          </cell>
          <cell r="CC83">
            <v>3252</v>
          </cell>
          <cell r="CD83">
            <v>7881</v>
          </cell>
          <cell r="CE83">
            <v>3520</v>
          </cell>
          <cell r="CF83">
            <v>6772</v>
          </cell>
          <cell r="CG83">
            <v>61</v>
          </cell>
          <cell r="CH83">
            <v>0</v>
          </cell>
          <cell r="CI83">
            <v>61</v>
          </cell>
          <cell r="CJ83">
            <v>1776</v>
          </cell>
          <cell r="CK83">
            <v>69</v>
          </cell>
          <cell r="CL83">
            <v>1613</v>
          </cell>
          <cell r="CM83">
            <v>1682</v>
          </cell>
          <cell r="CN83">
            <v>73</v>
          </cell>
          <cell r="CO83">
            <v>0</v>
          </cell>
          <cell r="CP83">
            <v>71</v>
          </cell>
          <cell r="CQ83">
            <v>718</v>
          </cell>
          <cell r="CR83">
            <v>658</v>
          </cell>
          <cell r="CS83">
            <v>8560</v>
          </cell>
          <cell r="CT83">
            <v>12105</v>
          </cell>
          <cell r="CU83">
            <v>2100</v>
          </cell>
          <cell r="CV83">
            <v>3590</v>
          </cell>
          <cell r="CX83">
            <v>351</v>
          </cell>
          <cell r="CY83">
            <v>149</v>
          </cell>
          <cell r="CZ83">
            <v>4319</v>
          </cell>
          <cell r="DA83">
            <v>281</v>
          </cell>
          <cell r="DB83">
            <v>5100</v>
          </cell>
          <cell r="DC83">
            <v>6462</v>
          </cell>
          <cell r="DD83">
            <v>1007</v>
          </cell>
          <cell r="DE83">
            <v>141</v>
          </cell>
          <cell r="DF83">
            <v>4495</v>
          </cell>
          <cell r="DG83">
            <v>6142</v>
          </cell>
          <cell r="DH83">
            <v>25127596</v>
          </cell>
          <cell r="DI83">
            <v>17316313</v>
          </cell>
          <cell r="DJ83">
            <v>185362718</v>
          </cell>
          <cell r="DK83">
            <v>11970294</v>
          </cell>
          <cell r="DL83">
            <v>252081484</v>
          </cell>
          <cell r="DM83">
            <v>54748472</v>
          </cell>
          <cell r="DN83">
            <v>16878112</v>
          </cell>
          <cell r="DO83">
            <v>180454900</v>
          </cell>
          <cell r="DP83">
            <v>4907818</v>
          </cell>
          <cell r="DQ83">
            <v>46346417</v>
          </cell>
          <cell r="DR83">
            <v>139016301</v>
          </cell>
        </row>
        <row r="84">
          <cell r="A84">
            <v>42614</v>
          </cell>
          <cell r="B84">
            <v>5570</v>
          </cell>
          <cell r="C84">
            <v>10282</v>
          </cell>
          <cell r="D84">
            <v>9020</v>
          </cell>
          <cell r="E84">
            <v>204053057</v>
          </cell>
          <cell r="F84">
            <v>68036893</v>
          </cell>
          <cell r="G84">
            <v>31419552</v>
          </cell>
          <cell r="H84">
            <v>39295026</v>
          </cell>
          <cell r="I84">
            <v>63507027</v>
          </cell>
          <cell r="J84">
            <v>1448975</v>
          </cell>
          <cell r="K84">
            <v>39476406</v>
          </cell>
          <cell r="L84">
            <v>22581646</v>
          </cell>
          <cell r="M84">
            <v>3110</v>
          </cell>
          <cell r="N84">
            <v>1452</v>
          </cell>
          <cell r="O84">
            <v>2565</v>
          </cell>
          <cell r="P84">
            <v>2513</v>
          </cell>
          <cell r="Q84">
            <v>937</v>
          </cell>
          <cell r="R84">
            <v>564</v>
          </cell>
          <cell r="S84">
            <v>26522902</v>
          </cell>
          <cell r="T84">
            <v>1033820</v>
          </cell>
          <cell r="U84">
            <v>6927305</v>
          </cell>
          <cell r="V84">
            <v>9655998</v>
          </cell>
          <cell r="W84">
            <v>7053596</v>
          </cell>
          <cell r="X84">
            <v>1852183</v>
          </cell>
          <cell r="Y84">
            <v>5568</v>
          </cell>
          <cell r="Z84">
            <v>5566</v>
          </cell>
          <cell r="AA84">
            <v>5563</v>
          </cell>
          <cell r="AB84">
            <v>4693</v>
          </cell>
          <cell r="AC84">
            <v>4732</v>
          </cell>
          <cell r="AD84">
            <v>2103</v>
          </cell>
          <cell r="AF84">
            <v>5376</v>
          </cell>
          <cell r="AG84">
            <v>42276125</v>
          </cell>
          <cell r="AH84">
            <v>899549</v>
          </cell>
          <cell r="AI84">
            <v>8062818</v>
          </cell>
          <cell r="AJ84">
            <v>18957759</v>
          </cell>
          <cell r="AK84">
            <v>10894941</v>
          </cell>
          <cell r="AL84">
            <v>121</v>
          </cell>
          <cell r="AM84">
            <v>250</v>
          </cell>
          <cell r="AN84">
            <v>132</v>
          </cell>
          <cell r="AO84">
            <v>270</v>
          </cell>
          <cell r="AP84">
            <v>5570</v>
          </cell>
          <cell r="AQ84">
            <v>5570</v>
          </cell>
          <cell r="AR84">
            <v>234119025</v>
          </cell>
          <cell r="AS84">
            <v>197765362</v>
          </cell>
          <cell r="AT84">
            <v>4604</v>
          </cell>
          <cell r="AX84">
            <v>51</v>
          </cell>
          <cell r="AY84">
            <v>166</v>
          </cell>
          <cell r="AZ84">
            <v>2758</v>
          </cell>
          <cell r="BA84">
            <v>333</v>
          </cell>
          <cell r="BB84">
            <v>1824</v>
          </cell>
          <cell r="BC84">
            <v>2157</v>
          </cell>
          <cell r="BD84">
            <v>549</v>
          </cell>
          <cell r="BE84">
            <v>194</v>
          </cell>
          <cell r="BF84">
            <v>277</v>
          </cell>
          <cell r="BG84">
            <v>471</v>
          </cell>
          <cell r="BH84">
            <v>330</v>
          </cell>
          <cell r="BI84">
            <v>14</v>
          </cell>
          <cell r="BJ84">
            <v>284</v>
          </cell>
          <cell r="BK84">
            <v>298</v>
          </cell>
          <cell r="BL84">
            <v>210</v>
          </cell>
          <cell r="BM84">
            <v>57</v>
          </cell>
          <cell r="BN84">
            <v>115</v>
          </cell>
          <cell r="BO84">
            <v>172</v>
          </cell>
          <cell r="BV84">
            <v>4931</v>
          </cell>
          <cell r="BW84">
            <v>527</v>
          </cell>
          <cell r="BX84">
            <v>4774</v>
          </cell>
          <cell r="CB84">
            <v>5865</v>
          </cell>
          <cell r="CC84">
            <v>3254</v>
          </cell>
          <cell r="CD84">
            <v>7766</v>
          </cell>
          <cell r="CE84">
            <v>3532</v>
          </cell>
          <cell r="CF84">
            <v>6786</v>
          </cell>
          <cell r="CG84">
            <v>61</v>
          </cell>
          <cell r="CH84">
            <v>0</v>
          </cell>
          <cell r="CI84">
            <v>61</v>
          </cell>
          <cell r="CJ84">
            <v>1776</v>
          </cell>
          <cell r="CK84">
            <v>69</v>
          </cell>
          <cell r="CL84">
            <v>1613</v>
          </cell>
          <cell r="CM84">
            <v>1682</v>
          </cell>
          <cell r="CN84">
            <v>72</v>
          </cell>
          <cell r="CO84">
            <v>0</v>
          </cell>
          <cell r="CP84">
            <v>70</v>
          </cell>
          <cell r="CQ84">
            <v>718</v>
          </cell>
          <cell r="CR84">
            <v>658</v>
          </cell>
          <cell r="CS84">
            <v>8560</v>
          </cell>
          <cell r="CT84">
            <v>12115</v>
          </cell>
          <cell r="CU84">
            <v>2557</v>
          </cell>
          <cell r="CV84">
            <v>3703</v>
          </cell>
          <cell r="CX84">
            <v>350</v>
          </cell>
          <cell r="CY84">
            <v>151</v>
          </cell>
          <cell r="CZ84">
            <v>4411</v>
          </cell>
          <cell r="DA84">
            <v>291</v>
          </cell>
          <cell r="DB84">
            <v>5203</v>
          </cell>
          <cell r="DC84">
            <v>6457</v>
          </cell>
          <cell r="DD84">
            <v>1007</v>
          </cell>
          <cell r="DE84">
            <v>141</v>
          </cell>
          <cell r="DF84">
            <v>4510</v>
          </cell>
          <cell r="DG84">
            <v>6136</v>
          </cell>
          <cell r="DH84">
            <v>25047301</v>
          </cell>
          <cell r="DI84">
            <v>17228824</v>
          </cell>
          <cell r="DJ84">
            <v>185672725</v>
          </cell>
          <cell r="DK84">
            <v>12092637</v>
          </cell>
          <cell r="DL84">
            <v>251028412</v>
          </cell>
          <cell r="DM84">
            <v>53263050</v>
          </cell>
          <cell r="DN84">
            <v>16909387</v>
          </cell>
          <cell r="DO84">
            <v>180855975</v>
          </cell>
          <cell r="DP84">
            <v>4816750</v>
          </cell>
          <cell r="DQ84">
            <v>49389045</v>
          </cell>
          <cell r="DR84">
            <v>136283680</v>
          </cell>
        </row>
        <row r="85">
          <cell r="A85">
            <v>42644</v>
          </cell>
          <cell r="B85">
            <v>5570</v>
          </cell>
          <cell r="C85">
            <v>10282</v>
          </cell>
          <cell r="D85">
            <v>9013</v>
          </cell>
          <cell r="E85">
            <v>204053057</v>
          </cell>
          <cell r="F85">
            <v>68036893</v>
          </cell>
          <cell r="G85">
            <v>31419552</v>
          </cell>
          <cell r="H85">
            <v>39295026</v>
          </cell>
          <cell r="I85">
            <v>63507027</v>
          </cell>
          <cell r="J85">
            <v>1448975</v>
          </cell>
          <cell r="K85">
            <v>39476406</v>
          </cell>
          <cell r="L85">
            <v>22581646</v>
          </cell>
          <cell r="M85">
            <v>3001</v>
          </cell>
          <cell r="N85">
            <v>1415</v>
          </cell>
          <cell r="O85">
            <v>2492</v>
          </cell>
          <cell r="P85">
            <v>2424</v>
          </cell>
          <cell r="Q85">
            <v>930</v>
          </cell>
          <cell r="R85">
            <v>549</v>
          </cell>
          <cell r="S85">
            <v>26609813</v>
          </cell>
          <cell r="T85">
            <v>1043445</v>
          </cell>
          <cell r="U85">
            <v>6870555</v>
          </cell>
          <cell r="V85">
            <v>9584970</v>
          </cell>
          <cell r="W85">
            <v>6824914</v>
          </cell>
          <cell r="X85">
            <v>2285929</v>
          </cell>
          <cell r="Y85">
            <v>5568</v>
          </cell>
          <cell r="Z85">
            <v>5566</v>
          </cell>
          <cell r="AA85">
            <v>5562</v>
          </cell>
          <cell r="AB85">
            <v>4704</v>
          </cell>
          <cell r="AC85">
            <v>4749</v>
          </cell>
          <cell r="AD85">
            <v>2059</v>
          </cell>
          <cell r="AF85">
            <v>5376</v>
          </cell>
          <cell r="AG85">
            <v>42177791</v>
          </cell>
          <cell r="AH85">
            <v>837473</v>
          </cell>
          <cell r="AI85">
            <v>8061906</v>
          </cell>
          <cell r="AJ85">
            <v>18941592</v>
          </cell>
          <cell r="AK85">
            <v>10879686</v>
          </cell>
          <cell r="AL85">
            <v>121</v>
          </cell>
          <cell r="AM85">
            <v>250</v>
          </cell>
          <cell r="AN85">
            <v>132</v>
          </cell>
          <cell r="AO85">
            <v>271</v>
          </cell>
          <cell r="AP85">
            <v>5570</v>
          </cell>
          <cell r="AQ85">
            <v>5570</v>
          </cell>
          <cell r="AR85">
            <v>230429639</v>
          </cell>
          <cell r="AS85">
            <v>195910220</v>
          </cell>
          <cell r="AT85">
            <v>4604</v>
          </cell>
          <cell r="AX85">
            <v>51</v>
          </cell>
          <cell r="AY85">
            <v>166</v>
          </cell>
          <cell r="AZ85">
            <v>2759</v>
          </cell>
          <cell r="BA85">
            <v>333</v>
          </cell>
          <cell r="BB85">
            <v>1824</v>
          </cell>
          <cell r="BC85">
            <v>2157</v>
          </cell>
          <cell r="BD85">
            <v>549</v>
          </cell>
          <cell r="BE85">
            <v>194</v>
          </cell>
          <cell r="BF85">
            <v>277</v>
          </cell>
          <cell r="BG85">
            <v>471</v>
          </cell>
          <cell r="BH85">
            <v>330</v>
          </cell>
          <cell r="BI85">
            <v>14</v>
          </cell>
          <cell r="BJ85">
            <v>284</v>
          </cell>
          <cell r="BK85">
            <v>298</v>
          </cell>
          <cell r="BL85">
            <v>210</v>
          </cell>
          <cell r="BM85">
            <v>57</v>
          </cell>
          <cell r="BN85">
            <v>115</v>
          </cell>
          <cell r="BO85">
            <v>172</v>
          </cell>
          <cell r="BV85">
            <v>4980</v>
          </cell>
          <cell r="BW85">
            <v>531</v>
          </cell>
          <cell r="BX85">
            <v>4774</v>
          </cell>
          <cell r="CB85">
            <v>5865</v>
          </cell>
          <cell r="CC85">
            <v>3254</v>
          </cell>
          <cell r="CD85">
            <v>7765</v>
          </cell>
          <cell r="CE85">
            <v>3532</v>
          </cell>
          <cell r="CF85">
            <v>6786</v>
          </cell>
          <cell r="CG85">
            <v>61</v>
          </cell>
          <cell r="CH85">
            <v>0</v>
          </cell>
          <cell r="CI85">
            <v>61</v>
          </cell>
          <cell r="CJ85">
            <v>1781</v>
          </cell>
          <cell r="CK85">
            <v>69</v>
          </cell>
          <cell r="CL85">
            <v>1618</v>
          </cell>
          <cell r="CM85">
            <v>1687</v>
          </cell>
          <cell r="CN85">
            <v>72</v>
          </cell>
          <cell r="CO85">
            <v>0</v>
          </cell>
          <cell r="CP85">
            <v>70</v>
          </cell>
          <cell r="CQ85">
            <v>718</v>
          </cell>
          <cell r="CR85">
            <v>658</v>
          </cell>
          <cell r="CS85">
            <v>8560</v>
          </cell>
          <cell r="CT85">
            <v>12104</v>
          </cell>
          <cell r="CU85">
            <v>2557</v>
          </cell>
          <cell r="CV85">
            <v>3702</v>
          </cell>
          <cell r="CX85">
            <v>350</v>
          </cell>
          <cell r="CY85">
            <v>151</v>
          </cell>
          <cell r="CZ85">
            <v>4414</v>
          </cell>
          <cell r="DA85">
            <v>291</v>
          </cell>
          <cell r="DB85">
            <v>5206</v>
          </cell>
          <cell r="DC85">
            <v>6456</v>
          </cell>
          <cell r="DD85">
            <v>1005</v>
          </cell>
          <cell r="DE85">
            <v>139</v>
          </cell>
          <cell r="DF85">
            <v>4504</v>
          </cell>
          <cell r="DG85">
            <v>6125</v>
          </cell>
          <cell r="DH85">
            <v>24977886</v>
          </cell>
          <cell r="DI85">
            <v>17199905</v>
          </cell>
          <cell r="DJ85">
            <v>183582944</v>
          </cell>
          <cell r="DK85">
            <v>12327276</v>
          </cell>
          <cell r="DL85">
            <v>247461510</v>
          </cell>
          <cell r="DM85">
            <v>51551290</v>
          </cell>
          <cell r="DN85">
            <v>17031871</v>
          </cell>
          <cell r="DO85">
            <v>178878349</v>
          </cell>
          <cell r="DP85">
            <v>4704595</v>
          </cell>
          <cell r="DQ85">
            <v>52613975</v>
          </cell>
          <cell r="DR85">
            <v>130968969</v>
          </cell>
        </row>
        <row r="86">
          <cell r="A86">
            <v>42675</v>
          </cell>
          <cell r="B86">
            <v>5570</v>
          </cell>
          <cell r="C86">
            <v>10282</v>
          </cell>
          <cell r="D86">
            <v>9010</v>
          </cell>
          <cell r="E86">
            <v>204053057</v>
          </cell>
          <cell r="F86">
            <v>68036893</v>
          </cell>
          <cell r="G86">
            <v>31419552</v>
          </cell>
          <cell r="H86">
            <v>39295026</v>
          </cell>
          <cell r="I86">
            <v>63507027</v>
          </cell>
          <cell r="J86">
            <v>1448975</v>
          </cell>
          <cell r="K86">
            <v>39476406</v>
          </cell>
          <cell r="L86">
            <v>22581646</v>
          </cell>
          <cell r="M86">
            <v>3147</v>
          </cell>
          <cell r="N86">
            <v>1440</v>
          </cell>
          <cell r="O86">
            <v>2597</v>
          </cell>
          <cell r="P86">
            <v>2541</v>
          </cell>
          <cell r="Q86">
            <v>941</v>
          </cell>
          <cell r="R86">
            <v>569</v>
          </cell>
          <cell r="S86">
            <v>26721608</v>
          </cell>
          <cell r="T86">
            <v>984250</v>
          </cell>
          <cell r="U86">
            <v>6835731</v>
          </cell>
          <cell r="V86">
            <v>9618433</v>
          </cell>
          <cell r="W86">
            <v>6574587</v>
          </cell>
          <cell r="X86">
            <v>2708607</v>
          </cell>
          <cell r="Y86">
            <v>5568</v>
          </cell>
          <cell r="Z86">
            <v>5566</v>
          </cell>
          <cell r="AA86">
            <v>5562</v>
          </cell>
          <cell r="AB86">
            <v>4720</v>
          </cell>
          <cell r="AC86">
            <v>4756</v>
          </cell>
          <cell r="AD86">
            <v>2018</v>
          </cell>
          <cell r="AF86">
            <v>5376</v>
          </cell>
          <cell r="AG86">
            <v>42006021</v>
          </cell>
          <cell r="AH86">
            <v>837300</v>
          </cell>
          <cell r="AI86">
            <v>8064064</v>
          </cell>
          <cell r="AJ86">
            <v>18873137</v>
          </cell>
          <cell r="AK86">
            <v>10809073</v>
          </cell>
          <cell r="AL86">
            <v>129</v>
          </cell>
          <cell r="AM86">
            <v>258</v>
          </cell>
          <cell r="AN86">
            <v>132</v>
          </cell>
          <cell r="AO86">
            <v>273</v>
          </cell>
          <cell r="AP86">
            <v>5570</v>
          </cell>
          <cell r="AQ86">
            <v>5570</v>
          </cell>
          <cell r="AR86">
            <v>231261921</v>
          </cell>
          <cell r="AS86">
            <v>197840843</v>
          </cell>
          <cell r="AT86">
            <v>4604</v>
          </cell>
          <cell r="AX86">
            <v>51</v>
          </cell>
          <cell r="AY86">
            <v>166</v>
          </cell>
          <cell r="AZ86">
            <v>2800</v>
          </cell>
          <cell r="BA86">
            <v>333</v>
          </cell>
          <cell r="BB86">
            <v>1824</v>
          </cell>
          <cell r="BC86">
            <v>2157</v>
          </cell>
          <cell r="BD86">
            <v>549</v>
          </cell>
          <cell r="BE86">
            <v>194</v>
          </cell>
          <cell r="BF86">
            <v>277</v>
          </cell>
          <cell r="BG86">
            <v>471</v>
          </cell>
          <cell r="BH86">
            <v>332</v>
          </cell>
          <cell r="BI86">
            <v>14</v>
          </cell>
          <cell r="BJ86">
            <v>286</v>
          </cell>
          <cell r="BK86">
            <v>300</v>
          </cell>
          <cell r="BL86">
            <v>210</v>
          </cell>
          <cell r="BM86">
            <v>57</v>
          </cell>
          <cell r="BN86">
            <v>115</v>
          </cell>
          <cell r="BO86">
            <v>172</v>
          </cell>
          <cell r="BV86">
            <v>5025</v>
          </cell>
          <cell r="BW86">
            <v>542</v>
          </cell>
          <cell r="BX86">
            <v>4774</v>
          </cell>
          <cell r="CB86">
            <v>5865</v>
          </cell>
          <cell r="CC86">
            <v>3254</v>
          </cell>
          <cell r="CD86">
            <v>7765</v>
          </cell>
          <cell r="CE86">
            <v>3532</v>
          </cell>
          <cell r="CF86">
            <v>6786</v>
          </cell>
          <cell r="CG86">
            <v>61</v>
          </cell>
          <cell r="CH86">
            <v>0</v>
          </cell>
          <cell r="CI86">
            <v>61</v>
          </cell>
          <cell r="CJ86">
            <v>1782</v>
          </cell>
          <cell r="CK86">
            <v>69</v>
          </cell>
          <cell r="CL86">
            <v>1619</v>
          </cell>
          <cell r="CM86">
            <v>1688</v>
          </cell>
          <cell r="CN86">
            <v>72</v>
          </cell>
          <cell r="CO86">
            <v>0</v>
          </cell>
          <cell r="CP86">
            <v>70</v>
          </cell>
          <cell r="CQ86">
            <v>718</v>
          </cell>
          <cell r="CR86">
            <v>658</v>
          </cell>
          <cell r="CS86">
            <v>8560</v>
          </cell>
          <cell r="CT86">
            <v>12091</v>
          </cell>
          <cell r="CU86">
            <v>2557</v>
          </cell>
          <cell r="CV86">
            <v>3702</v>
          </cell>
          <cell r="CX86">
            <v>353</v>
          </cell>
          <cell r="CY86">
            <v>151</v>
          </cell>
          <cell r="CZ86">
            <v>4419</v>
          </cell>
          <cell r="DA86">
            <v>291</v>
          </cell>
          <cell r="DB86">
            <v>5214</v>
          </cell>
          <cell r="DC86">
            <v>6453</v>
          </cell>
          <cell r="DD86">
            <v>1004</v>
          </cell>
          <cell r="DE86">
            <v>139</v>
          </cell>
          <cell r="DF86">
            <v>4495</v>
          </cell>
          <cell r="DG86">
            <v>6122</v>
          </cell>
          <cell r="DH86">
            <v>24873286</v>
          </cell>
          <cell r="DI86">
            <v>17132735</v>
          </cell>
          <cell r="DJ86">
            <v>185250007</v>
          </cell>
          <cell r="DK86">
            <v>12590836</v>
          </cell>
          <cell r="DL86">
            <v>248448064</v>
          </cell>
          <cell r="DM86">
            <v>50607221</v>
          </cell>
          <cell r="DN86">
            <v>17186143</v>
          </cell>
          <cell r="DO86">
            <v>180654700</v>
          </cell>
          <cell r="DP86">
            <v>4595307</v>
          </cell>
          <cell r="DQ86">
            <v>56106105</v>
          </cell>
          <cell r="DR86">
            <v>129143902</v>
          </cell>
        </row>
        <row r="87">
          <cell r="A87">
            <v>42705</v>
          </cell>
          <cell r="B87">
            <v>5570</v>
          </cell>
          <cell r="C87">
            <v>10282</v>
          </cell>
          <cell r="D87">
            <v>8991</v>
          </cell>
          <cell r="E87">
            <v>204053057</v>
          </cell>
          <cell r="F87">
            <v>68036893</v>
          </cell>
          <cell r="G87">
            <v>31419552</v>
          </cell>
          <cell r="H87">
            <v>39295026</v>
          </cell>
          <cell r="I87">
            <v>63507027</v>
          </cell>
          <cell r="J87">
            <v>1448975</v>
          </cell>
          <cell r="K87">
            <v>39476406</v>
          </cell>
          <cell r="L87">
            <v>22581646</v>
          </cell>
          <cell r="M87">
            <v>2850</v>
          </cell>
          <cell r="N87">
            <v>1236</v>
          </cell>
          <cell r="O87">
            <v>2320</v>
          </cell>
          <cell r="P87">
            <v>2293</v>
          </cell>
          <cell r="Q87">
            <v>908</v>
          </cell>
          <cell r="R87">
            <v>562</v>
          </cell>
          <cell r="S87">
            <v>26586961</v>
          </cell>
          <cell r="T87">
            <v>932826</v>
          </cell>
          <cell r="U87">
            <v>6701204</v>
          </cell>
          <cell r="V87">
            <v>9543985</v>
          </cell>
          <cell r="W87">
            <v>6495512</v>
          </cell>
          <cell r="X87">
            <v>2913434</v>
          </cell>
          <cell r="Y87">
            <v>5567</v>
          </cell>
          <cell r="Z87">
            <v>5560</v>
          </cell>
          <cell r="AA87">
            <v>5561</v>
          </cell>
          <cell r="AB87">
            <v>4720</v>
          </cell>
          <cell r="AC87">
            <v>4770</v>
          </cell>
          <cell r="AD87">
            <v>2054</v>
          </cell>
          <cell r="AF87">
            <v>5376</v>
          </cell>
          <cell r="AG87">
            <v>41831859</v>
          </cell>
          <cell r="AH87">
            <v>838916</v>
          </cell>
          <cell r="AI87">
            <v>8041406</v>
          </cell>
          <cell r="AJ87">
            <v>18802511</v>
          </cell>
          <cell r="AK87">
            <v>10761105</v>
          </cell>
          <cell r="AL87">
            <v>120</v>
          </cell>
          <cell r="AM87">
            <v>249</v>
          </cell>
          <cell r="AN87">
            <v>132</v>
          </cell>
          <cell r="AO87">
            <v>272</v>
          </cell>
          <cell r="AP87">
            <v>5570</v>
          </cell>
          <cell r="AQ87">
            <v>5570</v>
          </cell>
          <cell r="AR87">
            <v>226832578</v>
          </cell>
          <cell r="AS87">
            <v>196439058</v>
          </cell>
          <cell r="AT87">
            <v>4692</v>
          </cell>
          <cell r="AX87">
            <v>51</v>
          </cell>
          <cell r="AY87">
            <v>166</v>
          </cell>
          <cell r="AZ87">
            <v>2983</v>
          </cell>
          <cell r="BA87">
            <v>333</v>
          </cell>
          <cell r="BB87">
            <v>1824</v>
          </cell>
          <cell r="BC87">
            <v>2157</v>
          </cell>
          <cell r="BD87">
            <v>550</v>
          </cell>
          <cell r="BE87">
            <v>194</v>
          </cell>
          <cell r="BF87">
            <v>277</v>
          </cell>
          <cell r="BG87">
            <v>471</v>
          </cell>
          <cell r="BH87">
            <v>335</v>
          </cell>
          <cell r="BI87">
            <v>14</v>
          </cell>
          <cell r="BJ87">
            <v>289</v>
          </cell>
          <cell r="BK87">
            <v>303</v>
          </cell>
          <cell r="BL87">
            <v>210</v>
          </cell>
          <cell r="BM87">
            <v>57</v>
          </cell>
          <cell r="BN87">
            <v>115</v>
          </cell>
          <cell r="BO87">
            <v>172</v>
          </cell>
          <cell r="BV87">
            <v>5109</v>
          </cell>
          <cell r="BW87">
            <v>558</v>
          </cell>
          <cell r="BX87">
            <v>4774</v>
          </cell>
          <cell r="CB87">
            <v>5865</v>
          </cell>
          <cell r="CC87">
            <v>3254</v>
          </cell>
          <cell r="CD87">
            <v>7765</v>
          </cell>
          <cell r="CE87">
            <v>3532</v>
          </cell>
          <cell r="CF87">
            <v>6786</v>
          </cell>
          <cell r="CG87">
            <v>61</v>
          </cell>
          <cell r="CH87">
            <v>0</v>
          </cell>
          <cell r="CI87">
            <v>61</v>
          </cell>
          <cell r="CJ87">
            <v>1790</v>
          </cell>
          <cell r="CK87">
            <v>69</v>
          </cell>
          <cell r="CL87">
            <v>1627</v>
          </cell>
          <cell r="CM87">
            <v>1696</v>
          </cell>
          <cell r="CN87">
            <v>72</v>
          </cell>
          <cell r="CO87">
            <v>0</v>
          </cell>
          <cell r="CP87">
            <v>70</v>
          </cell>
          <cell r="CQ87">
            <v>718</v>
          </cell>
          <cell r="CR87">
            <v>658</v>
          </cell>
          <cell r="CS87">
            <v>8560</v>
          </cell>
          <cell r="CT87">
            <v>12044</v>
          </cell>
          <cell r="CU87">
            <v>2557</v>
          </cell>
          <cell r="CV87">
            <v>3702</v>
          </cell>
          <cell r="CX87">
            <v>355</v>
          </cell>
          <cell r="CY87">
            <v>152</v>
          </cell>
          <cell r="CZ87">
            <v>4434</v>
          </cell>
          <cell r="DA87">
            <v>291</v>
          </cell>
          <cell r="DB87">
            <v>5232</v>
          </cell>
          <cell r="DC87">
            <v>6448</v>
          </cell>
          <cell r="DD87">
            <v>1002</v>
          </cell>
          <cell r="DE87">
            <v>139</v>
          </cell>
          <cell r="DF87">
            <v>4455</v>
          </cell>
          <cell r="DG87">
            <v>6118</v>
          </cell>
          <cell r="DH87">
            <v>24754655</v>
          </cell>
          <cell r="DI87">
            <v>17077204</v>
          </cell>
          <cell r="DJ87">
            <v>183704113</v>
          </cell>
          <cell r="DK87">
            <v>12734945</v>
          </cell>
          <cell r="DL87">
            <v>244066759</v>
          </cell>
          <cell r="DM87">
            <v>47627701</v>
          </cell>
          <cell r="DN87">
            <v>17234181</v>
          </cell>
          <cell r="DO87">
            <v>179204877</v>
          </cell>
          <cell r="DP87">
            <v>4499236</v>
          </cell>
          <cell r="DQ87">
            <v>60104360</v>
          </cell>
          <cell r="DR87">
            <v>123599753</v>
          </cell>
        </row>
        <row r="88">
          <cell r="A88">
            <v>42736</v>
          </cell>
          <cell r="B88">
            <v>5570</v>
          </cell>
          <cell r="C88">
            <v>10282</v>
          </cell>
          <cell r="D88">
            <v>8987</v>
          </cell>
          <cell r="E88">
            <v>204053057</v>
          </cell>
          <cell r="F88">
            <v>68036893</v>
          </cell>
          <cell r="G88">
            <v>31419552</v>
          </cell>
          <cell r="H88">
            <v>39295026</v>
          </cell>
          <cell r="I88">
            <v>63507027</v>
          </cell>
          <cell r="J88">
            <v>1448975</v>
          </cell>
          <cell r="K88">
            <v>39476406</v>
          </cell>
          <cell r="L88">
            <v>22581646</v>
          </cell>
          <cell r="M88">
            <v>3156</v>
          </cell>
          <cell r="N88">
            <v>1351</v>
          </cell>
          <cell r="O88">
            <v>2529</v>
          </cell>
          <cell r="P88">
            <v>2557</v>
          </cell>
          <cell r="Q88">
            <v>977</v>
          </cell>
          <cell r="R88">
            <v>582</v>
          </cell>
          <cell r="S88">
            <v>26761562</v>
          </cell>
          <cell r="T88">
            <v>945614</v>
          </cell>
          <cell r="U88">
            <v>6676681</v>
          </cell>
          <cell r="V88">
            <v>9487170</v>
          </cell>
          <cell r="W88">
            <v>6713143</v>
          </cell>
          <cell r="X88">
            <v>2938954</v>
          </cell>
          <cell r="Y88">
            <v>5568</v>
          </cell>
          <cell r="Z88">
            <v>5558</v>
          </cell>
          <cell r="AA88">
            <v>5562</v>
          </cell>
          <cell r="AB88">
            <v>4787</v>
          </cell>
          <cell r="AC88">
            <v>4798</v>
          </cell>
          <cell r="AD88">
            <v>2119</v>
          </cell>
          <cell r="AF88">
            <v>5376</v>
          </cell>
          <cell r="AG88">
            <v>41677805</v>
          </cell>
          <cell r="AH88">
            <v>838615</v>
          </cell>
          <cell r="AI88">
            <v>7998695</v>
          </cell>
          <cell r="AJ88">
            <v>18690163</v>
          </cell>
          <cell r="AK88">
            <v>10691468</v>
          </cell>
          <cell r="AL88">
            <v>127</v>
          </cell>
          <cell r="AM88">
            <v>256</v>
          </cell>
          <cell r="AN88">
            <v>132</v>
          </cell>
          <cell r="AO88">
            <v>269</v>
          </cell>
          <cell r="AP88">
            <v>5570</v>
          </cell>
          <cell r="AQ88">
            <v>5570</v>
          </cell>
          <cell r="AR88">
            <v>226173605</v>
          </cell>
          <cell r="AS88">
            <v>197192673</v>
          </cell>
          <cell r="AT88">
            <v>4695</v>
          </cell>
          <cell r="AX88">
            <v>51</v>
          </cell>
          <cell r="AY88">
            <v>166</v>
          </cell>
          <cell r="AZ88">
            <v>2987</v>
          </cell>
          <cell r="BA88">
            <v>333</v>
          </cell>
          <cell r="BB88">
            <v>1824</v>
          </cell>
          <cell r="BC88">
            <v>2157</v>
          </cell>
          <cell r="BD88">
            <v>552</v>
          </cell>
          <cell r="BE88">
            <v>194</v>
          </cell>
          <cell r="BF88">
            <v>277</v>
          </cell>
          <cell r="BG88">
            <v>471</v>
          </cell>
          <cell r="BH88">
            <v>335</v>
          </cell>
          <cell r="BI88">
            <v>14</v>
          </cell>
          <cell r="BJ88">
            <v>289</v>
          </cell>
          <cell r="BK88">
            <v>303</v>
          </cell>
          <cell r="BL88">
            <v>210</v>
          </cell>
          <cell r="BM88">
            <v>57</v>
          </cell>
          <cell r="BN88">
            <v>115</v>
          </cell>
          <cell r="BO88">
            <v>172</v>
          </cell>
          <cell r="BV88">
            <v>5236</v>
          </cell>
          <cell r="BW88">
            <v>563</v>
          </cell>
          <cell r="BX88">
            <v>4774</v>
          </cell>
          <cell r="CB88">
            <v>5865</v>
          </cell>
          <cell r="CC88">
            <v>3254</v>
          </cell>
          <cell r="CD88">
            <v>7765</v>
          </cell>
          <cell r="CE88">
            <v>3532</v>
          </cell>
          <cell r="CF88">
            <v>6786</v>
          </cell>
          <cell r="CG88">
            <v>61</v>
          </cell>
          <cell r="CH88">
            <v>0</v>
          </cell>
          <cell r="CI88">
            <v>61</v>
          </cell>
          <cell r="CJ88">
            <v>1791</v>
          </cell>
          <cell r="CK88">
            <v>69</v>
          </cell>
          <cell r="CL88">
            <v>1628</v>
          </cell>
          <cell r="CM88">
            <v>1697</v>
          </cell>
          <cell r="CN88">
            <v>72</v>
          </cell>
          <cell r="CO88">
            <v>0</v>
          </cell>
          <cell r="CP88">
            <v>70</v>
          </cell>
          <cell r="CQ88">
            <v>718</v>
          </cell>
          <cell r="CR88">
            <v>658</v>
          </cell>
          <cell r="CS88">
            <v>8560</v>
          </cell>
          <cell r="CT88">
            <v>12069</v>
          </cell>
          <cell r="CU88">
            <v>2557</v>
          </cell>
          <cell r="CV88">
            <v>3702</v>
          </cell>
          <cell r="CX88">
            <v>356</v>
          </cell>
          <cell r="CY88">
            <v>152</v>
          </cell>
          <cell r="CZ88">
            <v>4460</v>
          </cell>
          <cell r="DA88">
            <v>292</v>
          </cell>
          <cell r="DB88">
            <v>5260</v>
          </cell>
          <cell r="DC88">
            <v>6447</v>
          </cell>
          <cell r="DD88">
            <v>1002</v>
          </cell>
          <cell r="DE88">
            <v>139</v>
          </cell>
          <cell r="DF88">
            <v>4481</v>
          </cell>
          <cell r="DG88">
            <v>6123</v>
          </cell>
          <cell r="DH88">
            <v>24642338</v>
          </cell>
          <cell r="DI88">
            <v>17035467</v>
          </cell>
          <cell r="DJ88">
            <v>184332689</v>
          </cell>
          <cell r="DK88">
            <v>12859984</v>
          </cell>
          <cell r="DL88">
            <v>243418982</v>
          </cell>
          <cell r="DM88">
            <v>46226309</v>
          </cell>
          <cell r="DN88">
            <v>17245377</v>
          </cell>
          <cell r="DO88">
            <v>179947296</v>
          </cell>
          <cell r="DP88">
            <v>4385393</v>
          </cell>
          <cell r="DQ88">
            <v>64816623</v>
          </cell>
          <cell r="DR88">
            <v>119516066</v>
          </cell>
        </row>
        <row r="89">
          <cell r="A89">
            <v>42767</v>
          </cell>
          <cell r="B89">
            <v>5570</v>
          </cell>
          <cell r="C89">
            <v>10282</v>
          </cell>
          <cell r="D89">
            <v>8987</v>
          </cell>
          <cell r="E89">
            <v>204053057</v>
          </cell>
          <cell r="F89">
            <v>68036893</v>
          </cell>
          <cell r="G89">
            <v>31419552</v>
          </cell>
          <cell r="H89">
            <v>39295026</v>
          </cell>
          <cell r="I89">
            <v>63507027</v>
          </cell>
          <cell r="J89">
            <v>1448975</v>
          </cell>
          <cell r="K89">
            <v>39476406</v>
          </cell>
          <cell r="L89">
            <v>22581646</v>
          </cell>
          <cell r="M89">
            <v>3241</v>
          </cell>
          <cell r="N89">
            <v>1352</v>
          </cell>
          <cell r="O89">
            <v>2596</v>
          </cell>
          <cell r="P89">
            <v>2679</v>
          </cell>
          <cell r="Q89">
            <v>1023</v>
          </cell>
          <cell r="R89">
            <v>641</v>
          </cell>
          <cell r="S89">
            <v>26858937</v>
          </cell>
          <cell r="T89">
            <v>921079</v>
          </cell>
          <cell r="U89">
            <v>6605915</v>
          </cell>
          <cell r="V89">
            <v>9511018</v>
          </cell>
          <cell r="W89">
            <v>6822464</v>
          </cell>
          <cell r="X89">
            <v>2998461</v>
          </cell>
          <cell r="Y89">
            <v>5568</v>
          </cell>
          <cell r="Z89">
            <v>5550</v>
          </cell>
          <cell r="AA89">
            <v>5562</v>
          </cell>
          <cell r="AB89">
            <v>4827</v>
          </cell>
          <cell r="AC89">
            <v>4803</v>
          </cell>
          <cell r="AD89">
            <v>2163</v>
          </cell>
          <cell r="AF89">
            <v>5376</v>
          </cell>
          <cell r="AG89">
            <v>41532223</v>
          </cell>
          <cell r="AH89">
            <v>838069</v>
          </cell>
          <cell r="AI89">
            <v>7963655</v>
          </cell>
          <cell r="AJ89">
            <v>18605152</v>
          </cell>
          <cell r="AK89">
            <v>10641497</v>
          </cell>
          <cell r="AL89">
            <v>120</v>
          </cell>
          <cell r="AM89">
            <v>249</v>
          </cell>
          <cell r="AN89">
            <v>132</v>
          </cell>
          <cell r="AO89">
            <v>268</v>
          </cell>
          <cell r="AP89">
            <v>5570</v>
          </cell>
          <cell r="AQ89">
            <v>5570</v>
          </cell>
          <cell r="AR89">
            <v>225585700</v>
          </cell>
          <cell r="AS89">
            <v>196524839</v>
          </cell>
          <cell r="AT89">
            <v>4744</v>
          </cell>
          <cell r="AX89">
            <v>51</v>
          </cell>
          <cell r="AY89">
            <v>166</v>
          </cell>
          <cell r="AZ89">
            <v>2999</v>
          </cell>
          <cell r="BA89">
            <v>333</v>
          </cell>
          <cell r="BB89">
            <v>1824</v>
          </cell>
          <cell r="BC89">
            <v>2157</v>
          </cell>
          <cell r="BD89">
            <v>563</v>
          </cell>
          <cell r="BE89">
            <v>194</v>
          </cell>
          <cell r="BF89">
            <v>277</v>
          </cell>
          <cell r="BG89">
            <v>471</v>
          </cell>
          <cell r="BH89">
            <v>335</v>
          </cell>
          <cell r="BI89">
            <v>14</v>
          </cell>
          <cell r="BJ89">
            <v>289</v>
          </cell>
          <cell r="BK89">
            <v>303</v>
          </cell>
          <cell r="BL89">
            <v>211</v>
          </cell>
          <cell r="BM89">
            <v>58</v>
          </cell>
          <cell r="BN89">
            <v>115</v>
          </cell>
          <cell r="BO89">
            <v>173</v>
          </cell>
          <cell r="BV89">
            <v>5282</v>
          </cell>
          <cell r="BW89">
            <v>575</v>
          </cell>
          <cell r="BX89">
            <v>4774</v>
          </cell>
          <cell r="CB89">
            <v>5865</v>
          </cell>
          <cell r="CC89">
            <v>3254</v>
          </cell>
          <cell r="CD89">
            <v>7765</v>
          </cell>
          <cell r="CE89">
            <v>3532</v>
          </cell>
          <cell r="CF89">
            <v>6786</v>
          </cell>
          <cell r="CG89">
            <v>61</v>
          </cell>
          <cell r="CH89">
            <v>0</v>
          </cell>
          <cell r="CI89">
            <v>61</v>
          </cell>
          <cell r="CJ89">
            <v>1791</v>
          </cell>
          <cell r="CK89">
            <v>69</v>
          </cell>
          <cell r="CL89">
            <v>1628</v>
          </cell>
          <cell r="CM89">
            <v>1697</v>
          </cell>
          <cell r="CN89">
            <v>72</v>
          </cell>
          <cell r="CO89">
            <v>0</v>
          </cell>
          <cell r="CP89">
            <v>70</v>
          </cell>
          <cell r="CQ89">
            <v>718</v>
          </cell>
          <cell r="CR89">
            <v>658</v>
          </cell>
          <cell r="CS89">
            <v>8560</v>
          </cell>
          <cell r="CT89">
            <v>12081</v>
          </cell>
          <cell r="CU89">
            <v>2557</v>
          </cell>
          <cell r="CV89">
            <v>3702</v>
          </cell>
          <cell r="CX89">
            <v>358</v>
          </cell>
          <cell r="CY89">
            <v>152</v>
          </cell>
          <cell r="CZ89">
            <v>4471</v>
          </cell>
          <cell r="DA89">
            <v>291</v>
          </cell>
          <cell r="DB89">
            <v>5272</v>
          </cell>
          <cell r="DC89">
            <v>6455</v>
          </cell>
          <cell r="DD89">
            <v>1002</v>
          </cell>
          <cell r="DE89">
            <v>139</v>
          </cell>
          <cell r="DF89">
            <v>4485</v>
          </cell>
          <cell r="DG89">
            <v>6127</v>
          </cell>
          <cell r="DH89">
            <v>24516818</v>
          </cell>
          <cell r="DI89">
            <v>17015405</v>
          </cell>
          <cell r="DJ89">
            <v>183473121</v>
          </cell>
          <cell r="DK89">
            <v>13051718</v>
          </cell>
          <cell r="DL89">
            <v>242918971</v>
          </cell>
          <cell r="DM89">
            <v>46394132</v>
          </cell>
          <cell r="DN89">
            <v>17333271</v>
          </cell>
          <cell r="DO89">
            <v>179191568</v>
          </cell>
          <cell r="DP89">
            <v>4281553</v>
          </cell>
          <cell r="DQ89">
            <v>66605908</v>
          </cell>
          <cell r="DR89">
            <v>116867213</v>
          </cell>
        </row>
        <row r="90">
          <cell r="A90">
            <v>42795</v>
          </cell>
          <cell r="B90">
            <v>5570</v>
          </cell>
          <cell r="C90">
            <v>10282</v>
          </cell>
          <cell r="D90">
            <v>8988</v>
          </cell>
          <cell r="E90">
            <v>204053057</v>
          </cell>
          <cell r="F90">
            <v>68036893</v>
          </cell>
          <cell r="G90">
            <v>31419552</v>
          </cell>
          <cell r="H90">
            <v>39295026</v>
          </cell>
          <cell r="I90">
            <v>63507027</v>
          </cell>
          <cell r="J90">
            <v>1448975</v>
          </cell>
          <cell r="K90">
            <v>39476406</v>
          </cell>
          <cell r="L90">
            <v>22581646</v>
          </cell>
          <cell r="M90">
            <v>3357</v>
          </cell>
          <cell r="N90">
            <v>1418</v>
          </cell>
          <cell r="O90">
            <v>2705</v>
          </cell>
          <cell r="P90">
            <v>2776</v>
          </cell>
          <cell r="Q90">
            <v>1024</v>
          </cell>
          <cell r="R90">
            <v>637</v>
          </cell>
          <cell r="S90">
            <v>27165576</v>
          </cell>
          <cell r="T90">
            <v>907306</v>
          </cell>
          <cell r="U90">
            <v>6617493</v>
          </cell>
          <cell r="V90">
            <v>9596466</v>
          </cell>
          <cell r="W90">
            <v>6957216</v>
          </cell>
          <cell r="X90">
            <v>3087095</v>
          </cell>
          <cell r="Y90">
            <v>5569</v>
          </cell>
          <cell r="Z90">
            <v>5550</v>
          </cell>
          <cell r="AA90">
            <v>5562</v>
          </cell>
          <cell r="AB90">
            <v>4879</v>
          </cell>
          <cell r="AC90">
            <v>4849</v>
          </cell>
          <cell r="AD90">
            <v>2316</v>
          </cell>
          <cell r="AF90">
            <v>5376</v>
          </cell>
          <cell r="AG90">
            <v>41500594</v>
          </cell>
          <cell r="AH90">
            <v>837845</v>
          </cell>
          <cell r="AI90">
            <v>7915900</v>
          </cell>
          <cell r="AJ90">
            <v>18892736</v>
          </cell>
          <cell r="AK90">
            <v>10976836</v>
          </cell>
          <cell r="AL90">
            <v>107</v>
          </cell>
          <cell r="AM90">
            <v>236</v>
          </cell>
          <cell r="AN90">
            <v>132</v>
          </cell>
          <cell r="AO90">
            <v>264</v>
          </cell>
          <cell r="AP90">
            <v>5570</v>
          </cell>
          <cell r="AQ90">
            <v>5570</v>
          </cell>
          <cell r="AR90">
            <v>225354839</v>
          </cell>
          <cell r="AS90">
            <v>199630976</v>
          </cell>
          <cell r="AT90">
            <v>4818</v>
          </cell>
          <cell r="AX90">
            <v>51</v>
          </cell>
          <cell r="AY90">
            <v>166</v>
          </cell>
          <cell r="AZ90">
            <v>3031</v>
          </cell>
          <cell r="BA90">
            <v>333</v>
          </cell>
          <cell r="BB90">
            <v>1824</v>
          </cell>
          <cell r="BC90">
            <v>2157</v>
          </cell>
          <cell r="BD90">
            <v>568</v>
          </cell>
          <cell r="BE90">
            <v>194</v>
          </cell>
          <cell r="BF90">
            <v>277</v>
          </cell>
          <cell r="BG90">
            <v>471</v>
          </cell>
          <cell r="BH90">
            <v>336</v>
          </cell>
          <cell r="BI90">
            <v>14</v>
          </cell>
          <cell r="BJ90">
            <v>290</v>
          </cell>
          <cell r="BK90">
            <v>304</v>
          </cell>
          <cell r="BL90">
            <v>213</v>
          </cell>
          <cell r="BM90">
            <v>58</v>
          </cell>
          <cell r="BN90">
            <v>116</v>
          </cell>
          <cell r="BO90">
            <v>174</v>
          </cell>
          <cell r="BV90">
            <v>5421</v>
          </cell>
          <cell r="BW90">
            <v>580</v>
          </cell>
          <cell r="BX90">
            <v>4774</v>
          </cell>
          <cell r="CB90">
            <v>5862</v>
          </cell>
          <cell r="CC90">
            <v>3251</v>
          </cell>
          <cell r="CD90">
            <v>7765</v>
          </cell>
          <cell r="CE90">
            <v>3532</v>
          </cell>
          <cell r="CF90">
            <v>6783</v>
          </cell>
          <cell r="CG90">
            <v>61</v>
          </cell>
          <cell r="CH90">
            <v>0</v>
          </cell>
          <cell r="CI90">
            <v>61</v>
          </cell>
          <cell r="CJ90">
            <v>1820</v>
          </cell>
          <cell r="CK90">
            <v>69</v>
          </cell>
          <cell r="CL90">
            <v>1657</v>
          </cell>
          <cell r="CM90">
            <v>1726</v>
          </cell>
          <cell r="CN90">
            <v>72</v>
          </cell>
          <cell r="CO90">
            <v>0</v>
          </cell>
          <cell r="CP90">
            <v>70</v>
          </cell>
          <cell r="CQ90">
            <v>718</v>
          </cell>
          <cell r="CR90">
            <v>658</v>
          </cell>
          <cell r="CS90">
            <v>8561</v>
          </cell>
          <cell r="CT90">
            <v>12070</v>
          </cell>
          <cell r="CU90">
            <v>2557</v>
          </cell>
          <cell r="CV90">
            <v>3702</v>
          </cell>
          <cell r="CX90">
            <v>360</v>
          </cell>
          <cell r="CY90">
            <v>153</v>
          </cell>
          <cell r="CZ90">
            <v>4503</v>
          </cell>
          <cell r="DA90">
            <v>291</v>
          </cell>
          <cell r="DB90">
            <v>5307</v>
          </cell>
          <cell r="DC90">
            <v>6447</v>
          </cell>
          <cell r="DD90">
            <v>1002</v>
          </cell>
          <cell r="DE90">
            <v>137</v>
          </cell>
          <cell r="DF90">
            <v>4484</v>
          </cell>
          <cell r="DG90">
            <v>6121</v>
          </cell>
          <cell r="DH90">
            <v>24508880</v>
          </cell>
          <cell r="DI90">
            <v>16991714</v>
          </cell>
          <cell r="DJ90">
            <v>186359608</v>
          </cell>
          <cell r="DK90">
            <v>13271368</v>
          </cell>
          <cell r="DL90">
            <v>242790294</v>
          </cell>
          <cell r="DM90">
            <v>43159318</v>
          </cell>
          <cell r="DN90">
            <v>17435455</v>
          </cell>
          <cell r="DO90">
            <v>182195521</v>
          </cell>
          <cell r="DP90">
            <v>4164087</v>
          </cell>
          <cell r="DQ90">
            <v>71319710</v>
          </cell>
          <cell r="DR90">
            <v>115039898</v>
          </cell>
        </row>
        <row r="91">
          <cell r="A91">
            <v>42826</v>
          </cell>
          <cell r="B91">
            <v>5570</v>
          </cell>
          <cell r="C91">
            <v>10282</v>
          </cell>
          <cell r="D91">
            <v>8984</v>
          </cell>
          <cell r="E91">
            <v>204053057</v>
          </cell>
          <cell r="F91">
            <v>68036893</v>
          </cell>
          <cell r="G91">
            <v>31419552</v>
          </cell>
          <cell r="H91">
            <v>39295026</v>
          </cell>
          <cell r="I91">
            <v>63507027</v>
          </cell>
          <cell r="J91">
            <v>1448975</v>
          </cell>
          <cell r="K91">
            <v>39476406</v>
          </cell>
          <cell r="L91">
            <v>22581646</v>
          </cell>
          <cell r="M91">
            <v>3433</v>
          </cell>
          <cell r="N91">
            <v>1402</v>
          </cell>
          <cell r="O91">
            <v>2734</v>
          </cell>
          <cell r="P91">
            <v>2853</v>
          </cell>
          <cell r="Q91">
            <v>1066</v>
          </cell>
          <cell r="R91">
            <v>656</v>
          </cell>
          <cell r="S91">
            <v>27295347</v>
          </cell>
          <cell r="T91">
            <v>922440</v>
          </cell>
          <cell r="U91">
            <v>6562425</v>
          </cell>
          <cell r="V91">
            <v>9548091</v>
          </cell>
          <cell r="W91">
            <v>7083120</v>
          </cell>
          <cell r="X91">
            <v>3179271</v>
          </cell>
          <cell r="Y91">
            <v>5569</v>
          </cell>
          <cell r="Z91">
            <v>5550</v>
          </cell>
          <cell r="AA91">
            <v>5562</v>
          </cell>
          <cell r="AB91">
            <v>4881</v>
          </cell>
          <cell r="AC91">
            <v>4849</v>
          </cell>
          <cell r="AD91">
            <v>2331</v>
          </cell>
          <cell r="AF91">
            <v>5376</v>
          </cell>
          <cell r="AG91">
            <v>41355290</v>
          </cell>
          <cell r="AH91">
            <v>837818</v>
          </cell>
          <cell r="AI91">
            <v>7883975</v>
          </cell>
          <cell r="AJ91">
            <v>18761356</v>
          </cell>
          <cell r="AK91">
            <v>10877381</v>
          </cell>
          <cell r="AL91">
            <v>110</v>
          </cell>
          <cell r="AM91">
            <v>239</v>
          </cell>
          <cell r="AN91">
            <v>132</v>
          </cell>
          <cell r="AO91">
            <v>268</v>
          </cell>
          <cell r="AP91">
            <v>5570</v>
          </cell>
          <cell r="AQ91">
            <v>5570</v>
          </cell>
          <cell r="AR91">
            <v>224855957</v>
          </cell>
          <cell r="AS91">
            <v>200091576</v>
          </cell>
          <cell r="AT91">
            <v>4822</v>
          </cell>
          <cell r="AX91">
            <v>51</v>
          </cell>
          <cell r="AY91">
            <v>166</v>
          </cell>
          <cell r="AZ91">
            <v>3052</v>
          </cell>
          <cell r="BA91">
            <v>333</v>
          </cell>
          <cell r="BB91">
            <v>1824</v>
          </cell>
          <cell r="BC91">
            <v>2157</v>
          </cell>
          <cell r="BD91">
            <v>569</v>
          </cell>
          <cell r="BE91">
            <v>194</v>
          </cell>
          <cell r="BF91">
            <v>277</v>
          </cell>
          <cell r="BG91">
            <v>471</v>
          </cell>
          <cell r="BH91">
            <v>337</v>
          </cell>
          <cell r="BI91">
            <v>14</v>
          </cell>
          <cell r="BJ91">
            <v>291</v>
          </cell>
          <cell r="BK91">
            <v>305</v>
          </cell>
          <cell r="BL91">
            <v>213</v>
          </cell>
          <cell r="BM91">
            <v>58</v>
          </cell>
          <cell r="BN91">
            <v>116</v>
          </cell>
          <cell r="BO91">
            <v>174</v>
          </cell>
          <cell r="BV91">
            <v>5519</v>
          </cell>
          <cell r="BW91">
            <v>587</v>
          </cell>
          <cell r="BX91">
            <v>4775</v>
          </cell>
          <cell r="CB91">
            <v>5862</v>
          </cell>
          <cell r="CC91">
            <v>3251</v>
          </cell>
          <cell r="CD91">
            <v>7765</v>
          </cell>
          <cell r="CE91">
            <v>3532</v>
          </cell>
          <cell r="CF91">
            <v>6783</v>
          </cell>
          <cell r="CG91">
            <v>61</v>
          </cell>
          <cell r="CH91">
            <v>0</v>
          </cell>
          <cell r="CI91">
            <v>61</v>
          </cell>
          <cell r="CJ91">
            <v>1852</v>
          </cell>
          <cell r="CK91">
            <v>69</v>
          </cell>
          <cell r="CL91">
            <v>1689</v>
          </cell>
          <cell r="CM91">
            <v>1758</v>
          </cell>
          <cell r="CN91">
            <v>72</v>
          </cell>
          <cell r="CO91">
            <v>0</v>
          </cell>
          <cell r="CP91">
            <v>70</v>
          </cell>
          <cell r="CQ91">
            <v>718</v>
          </cell>
          <cell r="CR91">
            <v>658</v>
          </cell>
          <cell r="CS91">
            <v>8561</v>
          </cell>
          <cell r="CT91">
            <v>12021</v>
          </cell>
          <cell r="CU91">
            <v>2557</v>
          </cell>
          <cell r="CV91">
            <v>3702</v>
          </cell>
          <cell r="CX91">
            <v>362</v>
          </cell>
          <cell r="CY91">
            <v>156</v>
          </cell>
          <cell r="CZ91">
            <v>4515</v>
          </cell>
          <cell r="DA91">
            <v>291</v>
          </cell>
          <cell r="DB91">
            <v>5324</v>
          </cell>
          <cell r="DC91">
            <v>6408</v>
          </cell>
          <cell r="DD91">
            <v>1002</v>
          </cell>
          <cell r="DE91">
            <v>137</v>
          </cell>
          <cell r="DF91">
            <v>4474</v>
          </cell>
          <cell r="DG91">
            <v>6090</v>
          </cell>
          <cell r="DH91">
            <v>24434974</v>
          </cell>
          <cell r="DI91">
            <v>16920316</v>
          </cell>
          <cell r="DJ91">
            <v>186662821</v>
          </cell>
          <cell r="DK91">
            <v>13428755</v>
          </cell>
          <cell r="DL91">
            <v>242335205</v>
          </cell>
          <cell r="DM91">
            <v>42243629</v>
          </cell>
          <cell r="DN91">
            <v>17479248</v>
          </cell>
          <cell r="DO91">
            <v>182612328</v>
          </cell>
          <cell r="DP91">
            <v>4050493</v>
          </cell>
          <cell r="DQ91">
            <v>74058745</v>
          </cell>
          <cell r="DR91">
            <v>112604076</v>
          </cell>
        </row>
        <row r="92">
          <cell r="A92">
            <v>42856</v>
          </cell>
          <cell r="B92">
            <v>5570</v>
          </cell>
          <cell r="C92">
            <v>10282</v>
          </cell>
          <cell r="D92">
            <v>8974</v>
          </cell>
          <cell r="E92">
            <v>204053057</v>
          </cell>
          <cell r="F92">
            <v>68036893</v>
          </cell>
          <cell r="G92">
            <v>31419552</v>
          </cell>
          <cell r="H92">
            <v>39295026</v>
          </cell>
          <cell r="I92">
            <v>63507027</v>
          </cell>
          <cell r="J92">
            <v>1448975</v>
          </cell>
          <cell r="K92">
            <v>39476406</v>
          </cell>
          <cell r="L92">
            <v>22581646</v>
          </cell>
          <cell r="M92">
            <v>3525</v>
          </cell>
          <cell r="N92">
            <v>1374</v>
          </cell>
          <cell r="O92">
            <v>2747</v>
          </cell>
          <cell r="P92">
            <v>2941</v>
          </cell>
          <cell r="Q92">
            <v>1160</v>
          </cell>
          <cell r="R92">
            <v>704</v>
          </cell>
          <cell r="S92">
            <v>27469555</v>
          </cell>
          <cell r="T92">
            <v>883321</v>
          </cell>
          <cell r="U92">
            <v>6473937</v>
          </cell>
          <cell r="V92">
            <v>9605937</v>
          </cell>
          <cell r="W92">
            <v>7228811</v>
          </cell>
          <cell r="X92">
            <v>3277549</v>
          </cell>
          <cell r="Y92">
            <v>5569</v>
          </cell>
          <cell r="Z92">
            <v>5550</v>
          </cell>
          <cell r="AA92">
            <v>5562</v>
          </cell>
          <cell r="AB92">
            <v>4927</v>
          </cell>
          <cell r="AC92">
            <v>4873</v>
          </cell>
          <cell r="AD92">
            <v>2393</v>
          </cell>
          <cell r="AF92">
            <v>5376</v>
          </cell>
          <cell r="AG92">
            <v>41293287</v>
          </cell>
          <cell r="AH92">
            <v>837805</v>
          </cell>
          <cell r="AI92">
            <v>7847426</v>
          </cell>
          <cell r="AJ92">
            <v>18642533</v>
          </cell>
          <cell r="AK92">
            <v>10795107</v>
          </cell>
          <cell r="AL92">
            <v>116</v>
          </cell>
          <cell r="AM92">
            <v>245</v>
          </cell>
          <cell r="AN92">
            <v>132</v>
          </cell>
          <cell r="AO92">
            <v>268</v>
          </cell>
          <cell r="AP92">
            <v>5570</v>
          </cell>
          <cell r="AQ92">
            <v>5570</v>
          </cell>
          <cell r="AR92">
            <v>224676354</v>
          </cell>
          <cell r="AS92">
            <v>201121051</v>
          </cell>
          <cell r="AT92">
            <v>4822</v>
          </cell>
          <cell r="AX92">
            <v>51</v>
          </cell>
          <cell r="AY92">
            <v>166</v>
          </cell>
          <cell r="AZ92">
            <v>3083</v>
          </cell>
          <cell r="BA92">
            <v>333</v>
          </cell>
          <cell r="BB92">
            <v>1824</v>
          </cell>
          <cell r="BC92">
            <v>2157</v>
          </cell>
          <cell r="BD92">
            <v>569</v>
          </cell>
          <cell r="BE92">
            <v>194</v>
          </cell>
          <cell r="BF92">
            <v>277</v>
          </cell>
          <cell r="BG92">
            <v>471</v>
          </cell>
          <cell r="BH92">
            <v>338</v>
          </cell>
          <cell r="BI92">
            <v>15</v>
          </cell>
          <cell r="BJ92">
            <v>291</v>
          </cell>
          <cell r="BK92">
            <v>306</v>
          </cell>
          <cell r="BL92">
            <v>213</v>
          </cell>
          <cell r="BM92">
            <v>58</v>
          </cell>
          <cell r="BN92">
            <v>116</v>
          </cell>
          <cell r="BO92">
            <v>174</v>
          </cell>
          <cell r="BV92">
            <v>5554</v>
          </cell>
          <cell r="BW92">
            <v>592</v>
          </cell>
          <cell r="BX92">
            <v>4775</v>
          </cell>
          <cell r="CB92">
            <v>5861</v>
          </cell>
          <cell r="CC92">
            <v>3251</v>
          </cell>
          <cell r="CD92">
            <v>7765</v>
          </cell>
          <cell r="CE92">
            <v>3532</v>
          </cell>
          <cell r="CF92">
            <v>6783</v>
          </cell>
          <cell r="CG92">
            <v>61</v>
          </cell>
          <cell r="CH92">
            <v>0</v>
          </cell>
          <cell r="CI92">
            <v>61</v>
          </cell>
          <cell r="CJ92">
            <v>1864</v>
          </cell>
          <cell r="CK92">
            <v>69</v>
          </cell>
          <cell r="CL92">
            <v>1701</v>
          </cell>
          <cell r="CM92">
            <v>1770</v>
          </cell>
          <cell r="CN92">
            <v>72</v>
          </cell>
          <cell r="CO92">
            <v>0</v>
          </cell>
          <cell r="CP92">
            <v>70</v>
          </cell>
          <cell r="CQ92">
            <v>718</v>
          </cell>
          <cell r="CR92">
            <v>658</v>
          </cell>
          <cell r="CS92">
            <v>8575</v>
          </cell>
          <cell r="CT92">
            <v>11982</v>
          </cell>
          <cell r="CU92">
            <v>2556</v>
          </cell>
          <cell r="CV92">
            <v>3702</v>
          </cell>
          <cell r="CX92">
            <v>365</v>
          </cell>
          <cell r="CY92">
            <v>156</v>
          </cell>
          <cell r="CZ92">
            <v>4516</v>
          </cell>
          <cell r="DA92">
            <v>291</v>
          </cell>
          <cell r="DB92">
            <v>5328</v>
          </cell>
          <cell r="DC92">
            <v>6399</v>
          </cell>
          <cell r="DD92">
            <v>1003</v>
          </cell>
          <cell r="DE92">
            <v>136</v>
          </cell>
          <cell r="DF92">
            <v>4444</v>
          </cell>
          <cell r="DG92">
            <v>6085</v>
          </cell>
          <cell r="DH92">
            <v>24361894</v>
          </cell>
          <cell r="DI92">
            <v>16931393</v>
          </cell>
          <cell r="DJ92">
            <v>187577539</v>
          </cell>
          <cell r="DK92">
            <v>13543512</v>
          </cell>
          <cell r="DL92">
            <v>242118177</v>
          </cell>
          <cell r="DM92">
            <v>40997126</v>
          </cell>
          <cell r="DN92">
            <v>17441823</v>
          </cell>
          <cell r="DO92">
            <v>183679228</v>
          </cell>
          <cell r="DP92">
            <v>3898311</v>
          </cell>
          <cell r="DQ92">
            <v>76334270</v>
          </cell>
          <cell r="DR92">
            <v>111243269</v>
          </cell>
        </row>
        <row r="93">
          <cell r="A93">
            <v>42887</v>
          </cell>
          <cell r="B93">
            <v>5570</v>
          </cell>
          <cell r="C93">
            <v>10282</v>
          </cell>
          <cell r="D93">
            <v>8987</v>
          </cell>
          <cell r="E93">
            <v>204053057</v>
          </cell>
          <cell r="F93">
            <v>68036893</v>
          </cell>
          <cell r="G93">
            <v>31419552</v>
          </cell>
          <cell r="H93">
            <v>39295026</v>
          </cell>
          <cell r="I93">
            <v>63507027</v>
          </cell>
          <cell r="J93">
            <v>1448975</v>
          </cell>
          <cell r="K93">
            <v>39476406</v>
          </cell>
          <cell r="L93">
            <v>22581646</v>
          </cell>
          <cell r="M93">
            <v>3641</v>
          </cell>
          <cell r="N93">
            <v>1430</v>
          </cell>
          <cell r="O93">
            <v>2842</v>
          </cell>
          <cell r="P93">
            <v>3066</v>
          </cell>
          <cell r="Q93">
            <v>1186</v>
          </cell>
          <cell r="R93">
            <v>712</v>
          </cell>
          <cell r="S93">
            <v>27682795</v>
          </cell>
          <cell r="T93">
            <v>920798</v>
          </cell>
          <cell r="U93">
            <v>6398946</v>
          </cell>
          <cell r="V93">
            <v>9583112</v>
          </cell>
          <cell r="W93">
            <v>7356411</v>
          </cell>
          <cell r="X93">
            <v>3423528</v>
          </cell>
          <cell r="Y93">
            <v>5569</v>
          </cell>
          <cell r="Z93">
            <v>5559</v>
          </cell>
          <cell r="AA93">
            <v>5562</v>
          </cell>
          <cell r="AB93">
            <v>4939</v>
          </cell>
          <cell r="AC93">
            <v>4883</v>
          </cell>
          <cell r="AD93">
            <v>2410</v>
          </cell>
          <cell r="AF93">
            <v>5376</v>
          </cell>
          <cell r="AG93">
            <v>41193190</v>
          </cell>
          <cell r="AH93">
            <v>837406</v>
          </cell>
          <cell r="AI93">
            <v>7847426</v>
          </cell>
          <cell r="AJ93">
            <v>18642533</v>
          </cell>
          <cell r="AK93">
            <v>10795107</v>
          </cell>
          <cell r="AL93">
            <v>116</v>
          </cell>
          <cell r="AM93">
            <v>245</v>
          </cell>
          <cell r="AN93">
            <v>132</v>
          </cell>
          <cell r="AO93">
            <v>268</v>
          </cell>
          <cell r="AP93">
            <v>5570</v>
          </cell>
          <cell r="AQ93">
            <v>5570</v>
          </cell>
          <cell r="AR93">
            <v>224639108</v>
          </cell>
          <cell r="AS93">
            <v>202114380</v>
          </cell>
          <cell r="AT93">
            <v>4892</v>
          </cell>
          <cell r="AX93">
            <v>51</v>
          </cell>
          <cell r="AY93">
            <v>166</v>
          </cell>
          <cell r="AZ93">
            <v>3171</v>
          </cell>
          <cell r="BA93">
            <v>333</v>
          </cell>
          <cell r="BB93">
            <v>1824</v>
          </cell>
          <cell r="BC93">
            <v>2157</v>
          </cell>
          <cell r="BD93">
            <v>570</v>
          </cell>
          <cell r="BE93">
            <v>194</v>
          </cell>
          <cell r="BF93">
            <v>277</v>
          </cell>
          <cell r="BG93">
            <v>471</v>
          </cell>
          <cell r="BH93">
            <v>340</v>
          </cell>
          <cell r="BI93">
            <v>15</v>
          </cell>
          <cell r="BJ93">
            <v>293</v>
          </cell>
          <cell r="BK93">
            <v>308</v>
          </cell>
          <cell r="BL93">
            <v>213</v>
          </cell>
          <cell r="BM93">
            <v>58</v>
          </cell>
          <cell r="BN93">
            <v>116</v>
          </cell>
          <cell r="BO93">
            <v>174</v>
          </cell>
          <cell r="BV93">
            <v>5648</v>
          </cell>
          <cell r="BW93">
            <v>611</v>
          </cell>
          <cell r="BX93">
            <v>4800</v>
          </cell>
          <cell r="CB93">
            <v>5853</v>
          </cell>
          <cell r="CC93">
            <v>3250</v>
          </cell>
          <cell r="CD93">
            <v>7757</v>
          </cell>
          <cell r="CE93">
            <v>3532</v>
          </cell>
          <cell r="CF93">
            <v>6782</v>
          </cell>
          <cell r="CG93">
            <v>61</v>
          </cell>
          <cell r="CH93">
            <v>0</v>
          </cell>
          <cell r="CI93">
            <v>61</v>
          </cell>
          <cell r="CJ93">
            <v>1886</v>
          </cell>
          <cell r="CK93">
            <v>69</v>
          </cell>
          <cell r="CL93">
            <v>1723</v>
          </cell>
          <cell r="CM93">
            <v>1792</v>
          </cell>
          <cell r="CN93">
            <v>72</v>
          </cell>
          <cell r="CO93">
            <v>0</v>
          </cell>
          <cell r="CP93">
            <v>70</v>
          </cell>
          <cell r="CQ93">
            <v>718</v>
          </cell>
          <cell r="CR93">
            <v>658</v>
          </cell>
          <cell r="CS93">
            <v>8610</v>
          </cell>
          <cell r="CT93">
            <v>11991</v>
          </cell>
          <cell r="CU93">
            <v>2549</v>
          </cell>
          <cell r="CV93">
            <v>3694</v>
          </cell>
          <cell r="CX93">
            <v>376</v>
          </cell>
          <cell r="CY93">
            <v>160</v>
          </cell>
          <cell r="CZ93">
            <v>4530</v>
          </cell>
          <cell r="DA93">
            <v>292</v>
          </cell>
          <cell r="DB93">
            <v>5358</v>
          </cell>
          <cell r="DC93">
            <v>6389</v>
          </cell>
          <cell r="DD93">
            <v>1003</v>
          </cell>
          <cell r="DE93">
            <v>136</v>
          </cell>
          <cell r="DF93">
            <v>4463</v>
          </cell>
          <cell r="DG93">
            <v>6077</v>
          </cell>
          <cell r="DH93">
            <v>24292306</v>
          </cell>
          <cell r="DI93">
            <v>16900884</v>
          </cell>
          <cell r="DJ93">
            <v>188384000</v>
          </cell>
          <cell r="DK93">
            <v>13730380</v>
          </cell>
          <cell r="DL93">
            <v>242115821</v>
          </cell>
          <cell r="DM93">
            <v>40001441</v>
          </cell>
          <cell r="DN93">
            <v>17476713</v>
          </cell>
          <cell r="DO93">
            <v>184637667</v>
          </cell>
          <cell r="DP93">
            <v>3746333</v>
          </cell>
          <cell r="DQ93">
            <v>80560354</v>
          </cell>
          <cell r="DR93">
            <v>107823646</v>
          </cell>
        </row>
        <row r="94">
          <cell r="A94">
            <v>42917</v>
          </cell>
          <cell r="B94">
            <v>5570</v>
          </cell>
          <cell r="C94">
            <v>10282</v>
          </cell>
          <cell r="D94">
            <v>9002</v>
          </cell>
          <cell r="E94">
            <v>204053057</v>
          </cell>
          <cell r="F94">
            <v>68036893</v>
          </cell>
          <cell r="G94">
            <v>31419552</v>
          </cell>
          <cell r="H94">
            <v>39295026</v>
          </cell>
          <cell r="I94">
            <v>63507027</v>
          </cell>
          <cell r="J94">
            <v>1448975</v>
          </cell>
          <cell r="K94">
            <v>39476406</v>
          </cell>
          <cell r="L94">
            <v>22581646</v>
          </cell>
          <cell r="M94">
            <v>3800</v>
          </cell>
          <cell r="N94">
            <v>1427</v>
          </cell>
          <cell r="O94">
            <v>2920</v>
          </cell>
          <cell r="P94">
            <v>3193</v>
          </cell>
          <cell r="Q94">
            <v>1284</v>
          </cell>
          <cell r="R94">
            <v>779</v>
          </cell>
          <cell r="S94">
            <v>27896068</v>
          </cell>
          <cell r="T94">
            <v>893124</v>
          </cell>
          <cell r="U94">
            <v>6358582</v>
          </cell>
          <cell r="V94">
            <v>9564556</v>
          </cell>
          <cell r="W94">
            <v>7529061</v>
          </cell>
          <cell r="X94">
            <v>3550745</v>
          </cell>
          <cell r="Y94">
            <v>5569</v>
          </cell>
          <cell r="Z94">
            <v>5558</v>
          </cell>
          <cell r="AA94">
            <v>5563</v>
          </cell>
          <cell r="AB94">
            <v>4984</v>
          </cell>
          <cell r="AC94">
            <v>4896</v>
          </cell>
          <cell r="AD94">
            <v>2456</v>
          </cell>
          <cell r="AF94">
            <v>5376</v>
          </cell>
          <cell r="AG94">
            <v>41271708</v>
          </cell>
          <cell r="AH94">
            <v>837957</v>
          </cell>
          <cell r="AI94">
            <v>7847426</v>
          </cell>
          <cell r="AJ94">
            <v>18642533</v>
          </cell>
          <cell r="AK94">
            <v>10795107</v>
          </cell>
          <cell r="AL94">
            <v>116</v>
          </cell>
          <cell r="AM94">
            <v>245</v>
          </cell>
          <cell r="AN94">
            <v>132</v>
          </cell>
          <cell r="AO94">
            <v>268</v>
          </cell>
          <cell r="AP94">
            <v>5570</v>
          </cell>
          <cell r="AQ94">
            <v>5570</v>
          </cell>
          <cell r="AR94">
            <v>224422746</v>
          </cell>
          <cell r="AS94">
            <v>202964959</v>
          </cell>
          <cell r="AT94">
            <v>4893</v>
          </cell>
          <cell r="AX94">
            <v>51</v>
          </cell>
          <cell r="AY94">
            <v>166</v>
          </cell>
          <cell r="AZ94">
            <v>3213</v>
          </cell>
          <cell r="BA94">
            <v>333</v>
          </cell>
          <cell r="BB94">
            <v>1824</v>
          </cell>
          <cell r="BC94">
            <v>2157</v>
          </cell>
          <cell r="BD94">
            <v>572</v>
          </cell>
          <cell r="BE94">
            <v>194</v>
          </cell>
          <cell r="BF94">
            <v>277</v>
          </cell>
          <cell r="BG94">
            <v>471</v>
          </cell>
          <cell r="BH94">
            <v>342</v>
          </cell>
          <cell r="BI94">
            <v>15</v>
          </cell>
          <cell r="BJ94">
            <v>295</v>
          </cell>
          <cell r="BK94">
            <v>310</v>
          </cell>
          <cell r="BL94">
            <v>214</v>
          </cell>
          <cell r="BM94">
            <v>58</v>
          </cell>
          <cell r="BN94">
            <v>116</v>
          </cell>
          <cell r="BO94">
            <v>174</v>
          </cell>
          <cell r="BV94">
            <v>5707</v>
          </cell>
          <cell r="BW94">
            <v>617</v>
          </cell>
          <cell r="BX94">
            <v>4799</v>
          </cell>
          <cell r="CB94">
            <v>5848</v>
          </cell>
          <cell r="CC94">
            <v>3250</v>
          </cell>
          <cell r="CD94">
            <v>7747</v>
          </cell>
          <cell r="CE94">
            <v>3529</v>
          </cell>
          <cell r="CF94">
            <v>6779</v>
          </cell>
          <cell r="CG94">
            <v>61</v>
          </cell>
          <cell r="CH94">
            <v>0</v>
          </cell>
          <cell r="CI94">
            <v>61</v>
          </cell>
          <cell r="CJ94">
            <v>1900</v>
          </cell>
          <cell r="CK94">
            <v>69</v>
          </cell>
          <cell r="CL94">
            <v>1738</v>
          </cell>
          <cell r="CM94">
            <v>1807</v>
          </cell>
          <cell r="CN94">
            <v>72</v>
          </cell>
          <cell r="CO94">
            <v>0</v>
          </cell>
          <cell r="CP94">
            <v>70</v>
          </cell>
          <cell r="CQ94">
            <v>718</v>
          </cell>
          <cell r="CR94">
            <v>658</v>
          </cell>
          <cell r="CS94">
            <v>8610</v>
          </cell>
          <cell r="CT94">
            <v>11877</v>
          </cell>
          <cell r="CU94">
            <v>2545</v>
          </cell>
          <cell r="CV94">
            <v>3687</v>
          </cell>
          <cell r="CX94">
            <v>379</v>
          </cell>
          <cell r="CY94">
            <v>161</v>
          </cell>
          <cell r="CZ94">
            <v>4545</v>
          </cell>
          <cell r="DA94">
            <v>294</v>
          </cell>
          <cell r="DB94">
            <v>5379</v>
          </cell>
          <cell r="DC94">
            <v>6388</v>
          </cell>
          <cell r="DD94">
            <v>1003</v>
          </cell>
          <cell r="DE94">
            <v>135</v>
          </cell>
          <cell r="DF94">
            <v>4351</v>
          </cell>
          <cell r="DG94">
            <v>6077</v>
          </cell>
          <cell r="DH94">
            <v>24191365</v>
          </cell>
          <cell r="DI94">
            <v>17080343</v>
          </cell>
          <cell r="DJ94">
            <v>188975333</v>
          </cell>
          <cell r="DK94">
            <v>13989626</v>
          </cell>
          <cell r="DL94">
            <v>242011349</v>
          </cell>
          <cell r="DM94">
            <v>39046390</v>
          </cell>
          <cell r="DN94">
            <v>17588603</v>
          </cell>
          <cell r="DO94">
            <v>185376356</v>
          </cell>
          <cell r="DP94">
            <v>3598977</v>
          </cell>
          <cell r="DQ94">
            <v>84112987</v>
          </cell>
          <cell r="DR94">
            <v>104862346</v>
          </cell>
        </row>
        <row r="95">
          <cell r="A95">
            <v>42948</v>
          </cell>
          <cell r="B95">
            <v>5570</v>
          </cell>
          <cell r="C95">
            <v>10282</v>
          </cell>
          <cell r="D95">
            <v>8966</v>
          </cell>
          <cell r="E95">
            <v>204053057</v>
          </cell>
          <cell r="F95">
            <v>68036893</v>
          </cell>
          <cell r="G95">
            <v>31419552</v>
          </cell>
          <cell r="H95">
            <v>39295026</v>
          </cell>
          <cell r="I95">
            <v>63507027</v>
          </cell>
          <cell r="J95">
            <v>1448975</v>
          </cell>
          <cell r="K95">
            <v>39476406</v>
          </cell>
          <cell r="L95">
            <v>22581646</v>
          </cell>
          <cell r="M95">
            <v>3838</v>
          </cell>
          <cell r="N95">
            <v>1354</v>
          </cell>
          <cell r="O95">
            <v>2897</v>
          </cell>
          <cell r="P95">
            <v>3226</v>
          </cell>
          <cell r="Q95">
            <v>1433</v>
          </cell>
          <cell r="R95">
            <v>818</v>
          </cell>
          <cell r="S95">
            <v>27975958</v>
          </cell>
          <cell r="T95">
            <v>827483</v>
          </cell>
          <cell r="U95">
            <v>6190009</v>
          </cell>
          <cell r="V95">
            <v>9632202</v>
          </cell>
          <cell r="W95">
            <v>7621640</v>
          </cell>
          <cell r="X95">
            <v>3704624</v>
          </cell>
          <cell r="Y95">
            <v>5570</v>
          </cell>
          <cell r="Z95">
            <v>5557</v>
          </cell>
          <cell r="AA95">
            <v>5564</v>
          </cell>
          <cell r="AB95">
            <v>5011</v>
          </cell>
          <cell r="AC95">
            <v>4902</v>
          </cell>
          <cell r="AD95">
            <v>2483</v>
          </cell>
          <cell r="AF95">
            <v>5376</v>
          </cell>
          <cell r="AG95">
            <v>41196896</v>
          </cell>
          <cell r="AH95">
            <v>838016</v>
          </cell>
          <cell r="AI95">
            <v>7847426</v>
          </cell>
          <cell r="AJ95">
            <v>18642533</v>
          </cell>
          <cell r="AK95">
            <v>10795107</v>
          </cell>
          <cell r="AL95">
            <v>116</v>
          </cell>
          <cell r="AM95">
            <v>245</v>
          </cell>
          <cell r="AN95">
            <v>132</v>
          </cell>
          <cell r="AO95">
            <v>268</v>
          </cell>
          <cell r="AP95">
            <v>5570</v>
          </cell>
          <cell r="AQ95">
            <v>5570</v>
          </cell>
          <cell r="AR95">
            <v>224490601</v>
          </cell>
          <cell r="AS95">
            <v>204622464</v>
          </cell>
          <cell r="AT95">
            <v>4895</v>
          </cell>
          <cell r="AX95">
            <v>51</v>
          </cell>
          <cell r="AY95">
            <v>166</v>
          </cell>
          <cell r="AZ95">
            <v>3230</v>
          </cell>
          <cell r="BA95">
            <v>333</v>
          </cell>
          <cell r="BB95">
            <v>1824</v>
          </cell>
          <cell r="BC95">
            <v>2157</v>
          </cell>
          <cell r="BD95">
            <v>576</v>
          </cell>
          <cell r="BE95">
            <v>194</v>
          </cell>
          <cell r="BF95">
            <v>277</v>
          </cell>
          <cell r="BG95">
            <v>471</v>
          </cell>
          <cell r="BH95">
            <v>346</v>
          </cell>
          <cell r="BI95">
            <v>16</v>
          </cell>
          <cell r="BJ95">
            <v>298</v>
          </cell>
          <cell r="BK95">
            <v>314</v>
          </cell>
          <cell r="BL95">
            <v>214</v>
          </cell>
          <cell r="BM95">
            <v>58</v>
          </cell>
          <cell r="BN95">
            <v>116</v>
          </cell>
          <cell r="BO95">
            <v>174</v>
          </cell>
          <cell r="BV95">
            <v>5793</v>
          </cell>
          <cell r="BW95">
            <v>622</v>
          </cell>
          <cell r="BX95">
            <v>4800</v>
          </cell>
          <cell r="CB95">
            <v>5846</v>
          </cell>
          <cell r="CC95">
            <v>3250</v>
          </cell>
          <cell r="CD95">
            <v>7743</v>
          </cell>
          <cell r="CE95">
            <v>3529</v>
          </cell>
          <cell r="CF95">
            <v>6779</v>
          </cell>
          <cell r="CG95">
            <v>61</v>
          </cell>
          <cell r="CH95">
            <v>0</v>
          </cell>
          <cell r="CI95">
            <v>61</v>
          </cell>
          <cell r="CJ95">
            <v>1928</v>
          </cell>
          <cell r="CK95">
            <v>69</v>
          </cell>
          <cell r="CL95">
            <v>1766</v>
          </cell>
          <cell r="CM95">
            <v>1835</v>
          </cell>
          <cell r="CN95">
            <v>72</v>
          </cell>
          <cell r="CO95">
            <v>0</v>
          </cell>
          <cell r="CP95">
            <v>70</v>
          </cell>
          <cell r="CQ95">
            <v>718</v>
          </cell>
          <cell r="CR95">
            <v>658</v>
          </cell>
          <cell r="CS95">
            <v>8610</v>
          </cell>
          <cell r="CT95">
            <v>11520</v>
          </cell>
          <cell r="CU95">
            <v>2543</v>
          </cell>
          <cell r="CV95">
            <v>3684</v>
          </cell>
          <cell r="CX95">
            <v>381</v>
          </cell>
          <cell r="CY95">
            <v>164</v>
          </cell>
          <cell r="CZ95">
            <v>4558</v>
          </cell>
          <cell r="DA95">
            <v>294</v>
          </cell>
          <cell r="DB95">
            <v>5397</v>
          </cell>
          <cell r="DC95">
            <v>6388</v>
          </cell>
          <cell r="DD95">
            <v>1002</v>
          </cell>
          <cell r="DE95">
            <v>135</v>
          </cell>
          <cell r="DF95">
            <v>3995</v>
          </cell>
          <cell r="DG95">
            <v>6077</v>
          </cell>
          <cell r="DH95">
            <v>24090006</v>
          </cell>
          <cell r="DI95">
            <v>17106890</v>
          </cell>
          <cell r="DJ95">
            <v>190400482</v>
          </cell>
          <cell r="DK95">
            <v>14221982</v>
          </cell>
          <cell r="DL95">
            <v>242167504</v>
          </cell>
          <cell r="DM95">
            <v>37545040</v>
          </cell>
          <cell r="DN95">
            <v>17676903</v>
          </cell>
          <cell r="DO95">
            <v>186945561</v>
          </cell>
          <cell r="DP95">
            <v>3454921</v>
          </cell>
          <cell r="DQ95">
            <v>88503794</v>
          </cell>
          <cell r="DR95">
            <v>101896688</v>
          </cell>
        </row>
        <row r="96">
          <cell r="A96">
            <v>42979</v>
          </cell>
          <cell r="B96">
            <v>5570</v>
          </cell>
          <cell r="C96">
            <v>10282</v>
          </cell>
          <cell r="D96">
            <v>8965</v>
          </cell>
          <cell r="E96">
            <v>204053057</v>
          </cell>
          <cell r="F96">
            <v>68036893</v>
          </cell>
          <cell r="G96">
            <v>31419552</v>
          </cell>
          <cell r="H96">
            <v>39295026</v>
          </cell>
          <cell r="I96">
            <v>63507027</v>
          </cell>
          <cell r="J96">
            <v>1448975</v>
          </cell>
          <cell r="K96">
            <v>39476406</v>
          </cell>
          <cell r="L96">
            <v>22581646</v>
          </cell>
          <cell r="M96">
            <v>3986</v>
          </cell>
          <cell r="N96">
            <v>1381</v>
          </cell>
          <cell r="O96">
            <v>3010</v>
          </cell>
          <cell r="P96">
            <v>3370</v>
          </cell>
          <cell r="Q96">
            <v>1527</v>
          </cell>
          <cell r="R96">
            <v>846</v>
          </cell>
          <cell r="S96">
            <v>28193278</v>
          </cell>
          <cell r="T96">
            <v>868719</v>
          </cell>
          <cell r="U96">
            <v>6124675</v>
          </cell>
          <cell r="V96">
            <v>9686351</v>
          </cell>
          <cell r="W96">
            <v>7700233</v>
          </cell>
          <cell r="X96">
            <v>3624480</v>
          </cell>
          <cell r="Y96">
            <v>5570</v>
          </cell>
          <cell r="Z96">
            <v>5557</v>
          </cell>
          <cell r="AA96">
            <v>5563</v>
          </cell>
          <cell r="AB96">
            <v>5036</v>
          </cell>
          <cell r="AC96">
            <v>4927</v>
          </cell>
          <cell r="AD96">
            <v>2478</v>
          </cell>
          <cell r="AF96">
            <v>5376</v>
          </cell>
          <cell r="AG96">
            <v>41106021</v>
          </cell>
          <cell r="AH96">
            <v>837174</v>
          </cell>
          <cell r="AI96">
            <v>7847426</v>
          </cell>
          <cell r="AJ96">
            <v>18642533</v>
          </cell>
          <cell r="AK96">
            <v>10795107</v>
          </cell>
          <cell r="AL96">
            <v>116</v>
          </cell>
          <cell r="AM96">
            <v>245</v>
          </cell>
          <cell r="AN96">
            <v>132</v>
          </cell>
          <cell r="AO96">
            <v>268</v>
          </cell>
          <cell r="AP96">
            <v>5570</v>
          </cell>
          <cell r="AQ96">
            <v>5570</v>
          </cell>
          <cell r="AR96">
            <v>223206795</v>
          </cell>
          <cell r="AS96">
            <v>204795991</v>
          </cell>
          <cell r="AT96">
            <v>4895</v>
          </cell>
          <cell r="AX96">
            <v>51</v>
          </cell>
          <cell r="AY96">
            <v>166</v>
          </cell>
          <cell r="AZ96">
            <v>3244</v>
          </cell>
          <cell r="BA96">
            <v>333</v>
          </cell>
          <cell r="BB96">
            <v>1824</v>
          </cell>
          <cell r="BC96">
            <v>2157</v>
          </cell>
          <cell r="BD96">
            <v>576</v>
          </cell>
          <cell r="BE96">
            <v>194</v>
          </cell>
          <cell r="BF96">
            <v>277</v>
          </cell>
          <cell r="BG96">
            <v>471</v>
          </cell>
          <cell r="BH96">
            <v>347</v>
          </cell>
          <cell r="BI96">
            <v>16</v>
          </cell>
          <cell r="BJ96">
            <v>299</v>
          </cell>
          <cell r="BK96">
            <v>315</v>
          </cell>
          <cell r="BL96">
            <v>214</v>
          </cell>
          <cell r="BM96">
            <v>58</v>
          </cell>
          <cell r="BN96">
            <v>116</v>
          </cell>
          <cell r="BO96">
            <v>174</v>
          </cell>
          <cell r="BV96">
            <v>5947</v>
          </cell>
          <cell r="BW96">
            <v>629</v>
          </cell>
          <cell r="BX96">
            <v>4798</v>
          </cell>
          <cell r="CB96">
            <v>5844</v>
          </cell>
          <cell r="CC96">
            <v>3250</v>
          </cell>
          <cell r="CD96">
            <v>7712</v>
          </cell>
          <cell r="CE96">
            <v>3529</v>
          </cell>
          <cell r="CF96">
            <v>6779</v>
          </cell>
          <cell r="CG96">
            <v>61</v>
          </cell>
          <cell r="CH96">
            <v>0</v>
          </cell>
          <cell r="CI96">
            <v>61</v>
          </cell>
          <cell r="CJ96">
            <v>1942</v>
          </cell>
          <cell r="CK96">
            <v>69</v>
          </cell>
          <cell r="CL96">
            <v>1780</v>
          </cell>
          <cell r="CM96">
            <v>1849</v>
          </cell>
          <cell r="CN96">
            <v>72</v>
          </cell>
          <cell r="CO96">
            <v>0</v>
          </cell>
          <cell r="CP96">
            <v>70</v>
          </cell>
          <cell r="CQ96">
            <v>718</v>
          </cell>
          <cell r="CR96">
            <v>658</v>
          </cell>
          <cell r="CS96">
            <v>8394</v>
          </cell>
          <cell r="CT96">
            <v>11498</v>
          </cell>
          <cell r="CU96">
            <v>2541</v>
          </cell>
          <cell r="CV96">
            <v>3659</v>
          </cell>
          <cell r="CX96">
            <v>381</v>
          </cell>
          <cell r="CY96">
            <v>166</v>
          </cell>
          <cell r="CZ96">
            <v>4630</v>
          </cell>
          <cell r="DA96">
            <v>303</v>
          </cell>
          <cell r="DB96">
            <v>5480</v>
          </cell>
          <cell r="DC96">
            <v>6376</v>
          </cell>
          <cell r="DD96">
            <v>1003</v>
          </cell>
          <cell r="DE96">
            <v>133</v>
          </cell>
          <cell r="DF96">
            <v>3986</v>
          </cell>
          <cell r="DG96">
            <v>6065</v>
          </cell>
          <cell r="DH96">
            <v>23953245</v>
          </cell>
          <cell r="DI96">
            <v>17152776</v>
          </cell>
          <cell r="DJ96">
            <v>190305484</v>
          </cell>
          <cell r="DK96">
            <v>14490507</v>
          </cell>
          <cell r="DL96">
            <v>241062955</v>
          </cell>
          <cell r="DM96">
            <v>36266964</v>
          </cell>
          <cell r="DN96">
            <v>17856160</v>
          </cell>
          <cell r="DO96">
            <v>186939831</v>
          </cell>
          <cell r="DP96">
            <v>3365653</v>
          </cell>
          <cell r="DQ96">
            <v>91451806</v>
          </cell>
          <cell r="DR96">
            <v>98853678</v>
          </cell>
        </row>
        <row r="97">
          <cell r="A97">
            <v>43009</v>
          </cell>
          <cell r="B97">
            <v>5570</v>
          </cell>
          <cell r="C97">
            <v>10282</v>
          </cell>
          <cell r="D97">
            <v>8980</v>
          </cell>
          <cell r="E97">
            <v>204053057</v>
          </cell>
          <cell r="F97">
            <v>68036893</v>
          </cell>
          <cell r="G97">
            <v>31419552</v>
          </cell>
          <cell r="H97">
            <v>39295026</v>
          </cell>
          <cell r="I97">
            <v>63507027</v>
          </cell>
          <cell r="J97">
            <v>1448975</v>
          </cell>
          <cell r="K97">
            <v>39476406</v>
          </cell>
          <cell r="L97">
            <v>22581646</v>
          </cell>
          <cell r="M97">
            <v>4006</v>
          </cell>
          <cell r="N97">
            <v>1360</v>
          </cell>
          <cell r="O97">
            <v>2970</v>
          </cell>
          <cell r="P97">
            <v>3415</v>
          </cell>
          <cell r="Q97">
            <v>1531</v>
          </cell>
          <cell r="R97">
            <v>867</v>
          </cell>
          <cell r="S97">
            <v>28326018</v>
          </cell>
          <cell r="T97">
            <v>878348</v>
          </cell>
          <cell r="U97">
            <v>6032780</v>
          </cell>
          <cell r="V97">
            <v>9753656</v>
          </cell>
          <cell r="W97">
            <v>7711713</v>
          </cell>
          <cell r="X97">
            <v>3753432</v>
          </cell>
          <cell r="Y97">
            <v>5570</v>
          </cell>
          <cell r="Z97">
            <v>5556</v>
          </cell>
          <cell r="AA97">
            <v>5563</v>
          </cell>
          <cell r="AB97">
            <v>5114</v>
          </cell>
          <cell r="AC97">
            <v>4964</v>
          </cell>
          <cell r="AD97">
            <v>2503</v>
          </cell>
          <cell r="AF97">
            <v>5376</v>
          </cell>
          <cell r="AG97">
            <v>40998519</v>
          </cell>
          <cell r="AH97">
            <v>835146</v>
          </cell>
          <cell r="AI97">
            <v>7847426</v>
          </cell>
          <cell r="AJ97">
            <v>18642533</v>
          </cell>
          <cell r="AK97">
            <v>10795107</v>
          </cell>
          <cell r="AL97">
            <v>116</v>
          </cell>
          <cell r="AM97">
            <v>245</v>
          </cell>
          <cell r="AN97">
            <v>132</v>
          </cell>
          <cell r="AO97">
            <v>268</v>
          </cell>
          <cell r="AP97">
            <v>5570</v>
          </cell>
          <cell r="AQ97">
            <v>5570</v>
          </cell>
          <cell r="AR97">
            <v>222796529</v>
          </cell>
          <cell r="AS97">
            <v>205595911</v>
          </cell>
          <cell r="AT97">
            <v>4895</v>
          </cell>
          <cell r="AX97">
            <v>51</v>
          </cell>
          <cell r="AY97">
            <v>166</v>
          </cell>
          <cell r="AZ97">
            <v>3251</v>
          </cell>
          <cell r="BA97">
            <v>333</v>
          </cell>
          <cell r="BB97">
            <v>1824</v>
          </cell>
          <cell r="BC97">
            <v>2157</v>
          </cell>
          <cell r="BD97">
            <v>582</v>
          </cell>
          <cell r="BE97">
            <v>194</v>
          </cell>
          <cell r="BF97">
            <v>277</v>
          </cell>
          <cell r="BG97">
            <v>471</v>
          </cell>
          <cell r="BH97">
            <v>350</v>
          </cell>
          <cell r="BI97">
            <v>16</v>
          </cell>
          <cell r="BJ97">
            <v>302</v>
          </cell>
          <cell r="BK97">
            <v>318</v>
          </cell>
          <cell r="BL97">
            <v>214</v>
          </cell>
          <cell r="BM97">
            <v>58</v>
          </cell>
          <cell r="BN97">
            <v>116</v>
          </cell>
          <cell r="BO97">
            <v>174</v>
          </cell>
          <cell r="BV97">
            <v>6050</v>
          </cell>
          <cell r="BW97">
            <v>646</v>
          </cell>
          <cell r="BX97">
            <v>4818</v>
          </cell>
          <cell r="CB97">
            <v>5842</v>
          </cell>
          <cell r="CC97">
            <v>3249</v>
          </cell>
          <cell r="CD97">
            <v>7705</v>
          </cell>
          <cell r="CE97">
            <v>3529</v>
          </cell>
          <cell r="CF97">
            <v>6778</v>
          </cell>
          <cell r="CG97">
            <v>61</v>
          </cell>
          <cell r="CH97">
            <v>0</v>
          </cell>
          <cell r="CI97">
            <v>61</v>
          </cell>
          <cell r="CJ97">
            <v>1955</v>
          </cell>
          <cell r="CK97">
            <v>69</v>
          </cell>
          <cell r="CL97">
            <v>1793</v>
          </cell>
          <cell r="CM97">
            <v>1862</v>
          </cell>
          <cell r="CN97">
            <v>71</v>
          </cell>
          <cell r="CO97">
            <v>0</v>
          </cell>
          <cell r="CP97">
            <v>69</v>
          </cell>
          <cell r="CQ97">
            <v>718</v>
          </cell>
          <cell r="CR97">
            <v>658</v>
          </cell>
          <cell r="CS97">
            <v>8467</v>
          </cell>
          <cell r="CT97">
            <v>11502</v>
          </cell>
          <cell r="CU97">
            <v>2540</v>
          </cell>
          <cell r="CV97">
            <v>3652</v>
          </cell>
          <cell r="CX97">
            <v>385</v>
          </cell>
          <cell r="CY97">
            <v>174</v>
          </cell>
          <cell r="CZ97">
            <v>4659</v>
          </cell>
          <cell r="DA97">
            <v>305</v>
          </cell>
          <cell r="DB97">
            <v>5523</v>
          </cell>
          <cell r="DC97">
            <v>6366</v>
          </cell>
          <cell r="DD97">
            <v>1003</v>
          </cell>
          <cell r="DE97">
            <v>130</v>
          </cell>
          <cell r="DF97">
            <v>4003</v>
          </cell>
          <cell r="DG97">
            <v>6056</v>
          </cell>
          <cell r="DH97">
            <v>23833229</v>
          </cell>
          <cell r="DI97">
            <v>17165290</v>
          </cell>
          <cell r="DJ97">
            <v>190788105</v>
          </cell>
          <cell r="DK97">
            <v>14807806</v>
          </cell>
          <cell r="DL97">
            <v>240850681</v>
          </cell>
          <cell r="DM97">
            <v>35254770</v>
          </cell>
          <cell r="DN97">
            <v>18054152</v>
          </cell>
          <cell r="DO97">
            <v>187541759</v>
          </cell>
          <cell r="DP97">
            <v>3246346</v>
          </cell>
          <cell r="DQ97">
            <v>95353107</v>
          </cell>
          <cell r="DR97">
            <v>95434998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abSelected="1" workbookViewId="0">
      <selection activeCell="A6" sqref="A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2" width="13.5703125" style="13" customWidth="1"/>
    <col min="13" max="13" width="15" style="13" customWidth="1"/>
  </cols>
  <sheetData>
    <row r="1" spans="1:15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5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s="17" customFormat="1" ht="15.75" customHeight="1" x14ac:dyDescent="0.2">
      <c r="A3" s="60" t="s">
        <v>1</v>
      </c>
      <c r="B3" s="60"/>
      <c r="C3" s="60"/>
      <c r="D3" s="60"/>
      <c r="E3" s="61" t="str">
        <f>IF([1]BR!B1="(Tudo)","Brasil",[1]BR!B1)</f>
        <v>Brasil</v>
      </c>
      <c r="F3" s="62"/>
      <c r="G3" s="62"/>
      <c r="H3" s="62"/>
      <c r="I3" s="62"/>
      <c r="J3" s="62"/>
      <c r="K3" s="62"/>
      <c r="L3" s="62"/>
      <c r="M3" s="63"/>
    </row>
    <row r="4" spans="1:15" s="17" customFormat="1" ht="15.75" x14ac:dyDescent="0.2">
      <c r="A4" s="64" t="s">
        <v>2</v>
      </c>
      <c r="B4" s="64"/>
      <c r="C4" s="64"/>
      <c r="D4" s="64"/>
      <c r="E4" s="44">
        <f>VLOOKUP($H$8,[1]BR!$A$4:$DR$360,2,0)</f>
        <v>5570</v>
      </c>
      <c r="F4" s="45"/>
      <c r="G4" s="45"/>
      <c r="H4" s="45"/>
      <c r="I4" s="45"/>
      <c r="J4" s="45"/>
      <c r="K4" s="45"/>
      <c r="L4" s="45"/>
      <c r="M4" s="46"/>
    </row>
    <row r="5" spans="1:15" s="17" customFormat="1" ht="15.75" x14ac:dyDescent="0.2">
      <c r="A5" s="43" t="s">
        <v>3</v>
      </c>
      <c r="B5" s="43"/>
      <c r="C5" s="43"/>
      <c r="D5" s="43"/>
      <c r="E5" s="44">
        <f>VLOOKUP($H$8,[1]BR!$A$4:$DR$360,5,0)</f>
        <v>204053057</v>
      </c>
      <c r="F5" s="45"/>
      <c r="G5" s="45"/>
      <c r="H5" s="45"/>
      <c r="I5" s="45"/>
      <c r="J5" s="45"/>
      <c r="K5" s="45"/>
      <c r="L5" s="45"/>
      <c r="M5" s="46"/>
    </row>
    <row r="6" spans="1:15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16" customFormat="1" ht="34.5" customHeight="1" x14ac:dyDescent="0.2">
      <c r="A7" s="47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s="18" customFormat="1" ht="45" customHeight="1" x14ac:dyDescent="0.2">
      <c r="A8" s="49" t="s">
        <v>21</v>
      </c>
      <c r="B8" s="50"/>
      <c r="C8" s="50"/>
      <c r="D8" s="51"/>
      <c r="E8" s="52">
        <f>IF(H8&gt;42767,H8-365,IF(H8&gt;=42430,H8-366,H8-365))</f>
        <v>42644</v>
      </c>
      <c r="F8" s="53"/>
      <c r="G8" s="54"/>
      <c r="H8" s="54">
        <v>43009</v>
      </c>
      <c r="I8" s="55"/>
      <c r="J8" s="55"/>
      <c r="K8" s="55"/>
      <c r="L8" s="56"/>
      <c r="M8" s="2" t="s">
        <v>22</v>
      </c>
    </row>
    <row r="9" spans="1:15" s="16" customFormat="1" ht="19.5" customHeight="1" x14ac:dyDescent="0.2">
      <c r="A9" s="65" t="s">
        <v>46</v>
      </c>
      <c r="B9" s="65"/>
      <c r="C9" s="65"/>
      <c r="D9" s="65"/>
      <c r="E9" s="66">
        <f>VLOOKUP($E$8,[1]BR!$A$4:$DR$360,19,0)+VLOOKUP($E$8,[1]BR!$A$4:$DR$360,114,0)</f>
        <v>210192757</v>
      </c>
      <c r="F9" s="66"/>
      <c r="G9" s="66"/>
      <c r="H9" s="67">
        <f>VLOOKUP($H$8,[1]BR!$A$4:$DR$360,19,0)+VLOOKUP($H$8,[1]BR!$A$4:$DR$360,114,0)</f>
        <v>219114123</v>
      </c>
      <c r="I9" s="68"/>
      <c r="J9" s="68"/>
      <c r="K9" s="68"/>
      <c r="L9" s="69"/>
      <c r="M9" s="4">
        <f t="shared" ref="M9:M21" si="0">IF(E9=0,"-",(H9/E9)-1)</f>
        <v>4.2443736536554422E-2</v>
      </c>
    </row>
    <row r="10" spans="1:15" s="16" customFormat="1" ht="29.25" customHeight="1" x14ac:dyDescent="0.2">
      <c r="A10" s="70" t="s">
        <v>55</v>
      </c>
      <c r="B10" s="70"/>
      <c r="C10" s="70"/>
      <c r="D10" s="70"/>
      <c r="E10" s="71">
        <f>(VLOOKUP($E$8,[1]BR!$A$4:$DR$360,19,0)+VLOOKUP($E$8,[1]BR!$A$4:$DR$360,114,0))/VLOOKUP($E$8,[1]BR!$A$4:$DR$360,5,0)</f>
        <v>1.0300887430468635</v>
      </c>
      <c r="F10" s="71"/>
      <c r="G10" s="71"/>
      <c r="H10" s="72">
        <f>(VLOOKUP($H$8,[1]BR!$A$4:$DR$360,19,0)+VLOOKUP($H$8,[1]BR!$A$4:$DR$360,114,0))/VLOOKUP($H$8,[1]BR!$A$4:$DR$360,5,0)</f>
        <v>1.0738095582660152</v>
      </c>
      <c r="I10" s="73"/>
      <c r="J10" s="73"/>
      <c r="K10" s="73"/>
      <c r="L10" s="74"/>
      <c r="M10" s="6">
        <f t="shared" si="0"/>
        <v>4.2443736536554644E-2</v>
      </c>
    </row>
    <row r="11" spans="1:15" s="16" customFormat="1" ht="19.5" customHeight="1" x14ac:dyDescent="0.2">
      <c r="A11" s="65" t="s">
        <v>37</v>
      </c>
      <c r="B11" s="65"/>
      <c r="C11" s="65"/>
      <c r="D11" s="65"/>
      <c r="E11" s="66">
        <f>VLOOKUP(E8,[1]BR!$A$4:$DR$360,19,0)</f>
        <v>26609813</v>
      </c>
      <c r="F11" s="66"/>
      <c r="G11" s="66"/>
      <c r="H11" s="67">
        <f>VLOOKUP($H$8,[1]BR!$A$4:$DR$360,19,0)</f>
        <v>28326018</v>
      </c>
      <c r="I11" s="68"/>
      <c r="J11" s="68"/>
      <c r="K11" s="68"/>
      <c r="L11" s="69"/>
      <c r="M11" s="4">
        <f t="shared" si="0"/>
        <v>6.4495192055652462E-2</v>
      </c>
    </row>
    <row r="12" spans="1:15" s="16" customFormat="1" ht="32.25" customHeight="1" x14ac:dyDescent="0.2">
      <c r="A12" s="70" t="s">
        <v>47</v>
      </c>
      <c r="B12" s="70"/>
      <c r="C12" s="70"/>
      <c r="D12" s="70"/>
      <c r="E12" s="71">
        <f>VLOOKUP($E$8,[1]BR!$A$4:$DR$360,19,0)/VLOOKUP($E$8,[1]BR!$A$4:$DR$360,6,0)</f>
        <v>0.39110858574920521</v>
      </c>
      <c r="F12" s="71"/>
      <c r="G12" s="71"/>
      <c r="H12" s="72">
        <f>VLOOKUP($H$8,[1]BR!$A$4:$DR$360,19,0)/VLOOKUP($H$8,[1]BR!$A$4:$DR$360,6,0)</f>
        <v>0.41633320910171484</v>
      </c>
      <c r="I12" s="73"/>
      <c r="J12" s="73"/>
      <c r="K12" s="73"/>
      <c r="L12" s="74"/>
      <c r="M12" s="6">
        <f t="shared" si="0"/>
        <v>6.4495192055652462E-2</v>
      </c>
    </row>
    <row r="13" spans="1:15" s="16" customFormat="1" ht="19.5" customHeight="1" x14ac:dyDescent="0.2">
      <c r="A13" s="65" t="s">
        <v>48</v>
      </c>
      <c r="B13" s="65"/>
      <c r="C13" s="65"/>
      <c r="D13" s="65"/>
      <c r="E13" s="66">
        <f>VLOOKUP($E$8,[1]BR!$A$4:$DR$360,114,0)</f>
        <v>183582944</v>
      </c>
      <c r="F13" s="66"/>
      <c r="G13" s="66"/>
      <c r="H13" s="67">
        <f>VLOOKUP($H$8,[1]BR!$A$4:$DR$360,114,0)</f>
        <v>190788105</v>
      </c>
      <c r="I13" s="68"/>
      <c r="J13" s="68"/>
      <c r="K13" s="68"/>
      <c r="L13" s="69"/>
      <c r="M13" s="4">
        <f t="shared" si="0"/>
        <v>3.9247442289627843E-2</v>
      </c>
    </row>
    <row r="14" spans="1:15" s="16" customFormat="1" ht="29.25" customHeight="1" x14ac:dyDescent="0.2">
      <c r="A14" s="70" t="s">
        <v>49</v>
      </c>
      <c r="B14" s="70"/>
      <c r="C14" s="70"/>
      <c r="D14" s="70"/>
      <c r="E14" s="71">
        <f>VLOOKUP($E$8,[1]BR!$A$4:$DR$360,114,0)/VLOOKUP($E$8,[1]BR!$A$4:$DR$360,5,0)</f>
        <v>0.89968239975939202</v>
      </c>
      <c r="F14" s="71"/>
      <c r="G14" s="71"/>
      <c r="H14" s="72">
        <f>VLOOKUP($H$8,[1]BR!$A$4:$DR$360,114,0)/VLOOKUP($H$8,[1]BR!$A$4:$DR$360,5,0)</f>
        <v>0.93499263282294276</v>
      </c>
      <c r="I14" s="73"/>
      <c r="J14" s="73"/>
      <c r="K14" s="73"/>
      <c r="L14" s="74"/>
      <c r="M14" s="6">
        <f t="shared" si="0"/>
        <v>3.9247442289628065E-2</v>
      </c>
    </row>
    <row r="15" spans="1:15" s="16" customFormat="1" ht="19.5" customHeight="1" x14ac:dyDescent="0.2">
      <c r="A15" s="65" t="s">
        <v>50</v>
      </c>
      <c r="B15" s="65"/>
      <c r="C15" s="65"/>
      <c r="D15" s="65"/>
      <c r="E15" s="66">
        <f>VLOOKUP($E$8,[1]BR!$A$4:$DR$360,122,0)</f>
        <v>130968969</v>
      </c>
      <c r="F15" s="66"/>
      <c r="G15" s="66"/>
      <c r="H15" s="67">
        <f>VLOOKUP($H$8,[1]BR!$A$4:$DR$360,122,0)</f>
        <v>95434998</v>
      </c>
      <c r="I15" s="68"/>
      <c r="J15" s="68"/>
      <c r="K15" s="68"/>
      <c r="L15" s="69"/>
      <c r="M15" s="7">
        <f t="shared" si="0"/>
        <v>-0.27131595576659073</v>
      </c>
      <c r="N15" s="13"/>
      <c r="O15" s="13"/>
    </row>
    <row r="16" spans="1:15" s="16" customFormat="1" ht="29.25" customHeight="1" x14ac:dyDescent="0.2">
      <c r="A16" s="70" t="s">
        <v>51</v>
      </c>
      <c r="B16" s="70"/>
      <c r="C16" s="70"/>
      <c r="D16" s="70"/>
      <c r="E16" s="71">
        <f>VLOOKUP($E$8,[1]BR!$A$4:$DR$360,122,0)/VLOOKUP($E$8,[1]BR!$A$4:$DR$360,5,0)</f>
        <v>0.64183781868065815</v>
      </c>
      <c r="F16" s="71"/>
      <c r="G16" s="71"/>
      <c r="H16" s="72">
        <f>VLOOKUP($H$8,[1]BR!$A$4:$DR$360,122,0)/VLOOKUP($H$8,[1]BR!$A$4:$DR$360,5,0)</f>
        <v>0.46769697745817157</v>
      </c>
      <c r="I16" s="73"/>
      <c r="J16" s="73"/>
      <c r="K16" s="73"/>
      <c r="L16" s="74"/>
      <c r="M16" s="6">
        <f t="shared" si="0"/>
        <v>-0.27131595576659084</v>
      </c>
    </row>
    <row r="17" spans="1:20" s="16" customFormat="1" ht="19.5" customHeight="1" x14ac:dyDescent="0.2">
      <c r="A17" s="65" t="s">
        <v>56</v>
      </c>
      <c r="B17" s="65"/>
      <c r="C17" s="65"/>
      <c r="D17" s="65"/>
      <c r="E17" s="66">
        <f>VLOOKUP($E$8,[1]BR!$A$4:$DR$360,121,0)</f>
        <v>52613975</v>
      </c>
      <c r="F17" s="66"/>
      <c r="G17" s="66"/>
      <c r="H17" s="67">
        <f>VLOOKUP($H$8,[1]BR!$A$4:$DR$360,121,0)</f>
        <v>95353107</v>
      </c>
      <c r="I17" s="68"/>
      <c r="J17" s="68"/>
      <c r="K17" s="68"/>
      <c r="L17" s="69"/>
      <c r="M17" s="7">
        <f t="shared" si="0"/>
        <v>0.81231520712890437</v>
      </c>
      <c r="N17" s="13"/>
      <c r="O17" s="13"/>
    </row>
    <row r="18" spans="1:20" s="16" customFormat="1" ht="29.25" customHeight="1" x14ac:dyDescent="0.2">
      <c r="A18" s="70" t="s">
        <v>52</v>
      </c>
      <c r="B18" s="70"/>
      <c r="C18" s="70"/>
      <c r="D18" s="70"/>
      <c r="E18" s="71">
        <f>VLOOKUP($E$8,[1]BR!$A$4:$DR$360,121,0)/VLOOKUP($E$8,[1]BR!$A$4:$DR$360,5,0)</f>
        <v>0.25784458107873387</v>
      </c>
      <c r="F18" s="71"/>
      <c r="G18" s="71"/>
      <c r="H18" s="72">
        <f>VLOOKUP($H$8,[1]BR!$A$4:$DR$360,121,0)/VLOOKUP($H$8,[1]BR!$A$4:$DR$360,5,0)</f>
        <v>0.46729565536477113</v>
      </c>
      <c r="I18" s="73"/>
      <c r="J18" s="73"/>
      <c r="K18" s="73"/>
      <c r="L18" s="74"/>
      <c r="M18" s="6">
        <f t="shared" si="0"/>
        <v>0.81231520712890437</v>
      </c>
    </row>
    <row r="19" spans="1:20" s="16" customFormat="1" ht="19.5" customHeight="1" x14ac:dyDescent="0.2">
      <c r="A19" s="65" t="s">
        <v>57</v>
      </c>
      <c r="B19" s="65"/>
      <c r="C19" s="65"/>
      <c r="D19" s="65"/>
      <c r="E19" s="66">
        <f>VLOOKUP($E$8,[1]BR!$A$4:$DR$360,115,0)</f>
        <v>12327276</v>
      </c>
      <c r="F19" s="66"/>
      <c r="G19" s="66"/>
      <c r="H19" s="67">
        <f>VLOOKUP($H$8,[1]BR!$A$4:$DR$360,115,0)</f>
        <v>14807806</v>
      </c>
      <c r="I19" s="68"/>
      <c r="J19" s="68"/>
      <c r="K19" s="68"/>
      <c r="L19" s="69"/>
      <c r="M19" s="7">
        <f t="shared" si="0"/>
        <v>0.20122288168124092</v>
      </c>
      <c r="N19" s="13"/>
      <c r="O19" s="13"/>
    </row>
    <row r="20" spans="1:20" s="16" customFormat="1" ht="19.5" customHeight="1" x14ac:dyDescent="0.2">
      <c r="A20" s="75" t="s">
        <v>38</v>
      </c>
      <c r="B20" s="75"/>
      <c r="C20" s="75"/>
      <c r="D20" s="75"/>
      <c r="E20" s="76">
        <f>VLOOKUP($E$8,[1]BR!$A$4:$DR$360,46,0)</f>
        <v>4604</v>
      </c>
      <c r="F20" s="77"/>
      <c r="G20" s="78"/>
      <c r="H20" s="76">
        <f>VLOOKUP($H$8,[1]BR!$A$4:$DR$360,46,0)</f>
        <v>4895</v>
      </c>
      <c r="I20" s="77"/>
      <c r="J20" s="77"/>
      <c r="K20" s="77"/>
      <c r="L20" s="78"/>
      <c r="M20" s="8">
        <f t="shared" si="0"/>
        <v>6.3205907906168646E-2</v>
      </c>
      <c r="N20" s="13"/>
      <c r="O20" s="13"/>
    </row>
    <row r="21" spans="1:20" s="16" customFormat="1" ht="31.5" customHeight="1" x14ac:dyDescent="0.2">
      <c r="A21" s="65" t="s">
        <v>39</v>
      </c>
      <c r="B21" s="65"/>
      <c r="C21" s="65"/>
      <c r="D21" s="65"/>
      <c r="E21" s="66">
        <f>VLOOKUP($E$8,[1]BR!$A$4:$DR$360,32,0)</f>
        <v>5376</v>
      </c>
      <c r="F21" s="66"/>
      <c r="G21" s="66"/>
      <c r="H21" s="67">
        <f>VLOOKUP($H$8,[1]BR!$A$4:$DR$360,32,0)</f>
        <v>5376</v>
      </c>
      <c r="I21" s="68"/>
      <c r="J21" s="68"/>
      <c r="K21" s="68"/>
      <c r="L21" s="69"/>
      <c r="M21" s="4">
        <f t="shared" si="0"/>
        <v>0</v>
      </c>
      <c r="N21" s="13"/>
      <c r="O21" s="13"/>
    </row>
    <row r="22" spans="1:20" s="16" customFormat="1" ht="30" customHeight="1" x14ac:dyDescent="0.2">
      <c r="A22" s="80" t="s">
        <v>23</v>
      </c>
      <c r="B22" s="81"/>
      <c r="C22" s="81"/>
      <c r="D22" s="81"/>
      <c r="E22" s="52">
        <f>E8</f>
        <v>42644</v>
      </c>
      <c r="F22" s="53"/>
      <c r="G22" s="54"/>
      <c r="H22" s="54">
        <f>H8</f>
        <v>43009</v>
      </c>
      <c r="I22" s="55"/>
      <c r="J22" s="55"/>
      <c r="K22" s="55"/>
      <c r="L22" s="56"/>
      <c r="M22" s="2" t="s">
        <v>22</v>
      </c>
      <c r="Q22" s="19"/>
    </row>
    <row r="23" spans="1:20" s="16" customFormat="1" ht="19.5" customHeight="1" x14ac:dyDescent="0.2">
      <c r="A23" s="65" t="s">
        <v>43</v>
      </c>
      <c r="B23" s="65"/>
      <c r="C23" s="65"/>
      <c r="D23" s="65"/>
      <c r="E23" s="66">
        <f>VLOOKUP($E$8,[1]BR!$A$4:$DR$360,33,0)</f>
        <v>42177791</v>
      </c>
      <c r="F23" s="66"/>
      <c r="G23" s="66"/>
      <c r="H23" s="67">
        <f>VLOOKUP($H$8,[1]BR!$A$4:$DR$360,33,0)</f>
        <v>40998519</v>
      </c>
      <c r="I23" s="68"/>
      <c r="J23" s="68"/>
      <c r="K23" s="68"/>
      <c r="L23" s="69"/>
      <c r="M23" s="7">
        <f>IF(E23=0,"-",(H23/E23)-1)</f>
        <v>-2.795954866389283E-2</v>
      </c>
      <c r="N23" s="13"/>
      <c r="O23" s="13"/>
    </row>
    <row r="24" spans="1:20" s="16" customFormat="1" ht="29.25" customHeight="1" x14ac:dyDescent="0.2">
      <c r="A24" s="79" t="s">
        <v>41</v>
      </c>
      <c r="B24" s="79"/>
      <c r="C24" s="79"/>
      <c r="D24" s="79"/>
      <c r="E24" s="71">
        <f>VLOOKUP($E$8,[1]BR!$A$4:$DR$360,33,0)/VLOOKUP($E$8,[1]BR!$A$4:$DR$360,6,0)</f>
        <v>0.61992529553047049</v>
      </c>
      <c r="F24" s="71"/>
      <c r="G24" s="71"/>
      <c r="H24" s="72">
        <f>VLOOKUP($H$8,[1]BR!$A$4:$DR$360,33,0)/VLOOKUP($H$8,[1]BR!$A$4:$DR$360,6,0)</f>
        <v>0.6025924640621082</v>
      </c>
      <c r="I24" s="73"/>
      <c r="J24" s="73"/>
      <c r="K24" s="73"/>
      <c r="L24" s="74"/>
      <c r="M24" s="10">
        <f>IF(E24=0,"-",(H24/E24)-1)</f>
        <v>-2.7959548663892719E-2</v>
      </c>
    </row>
    <row r="25" spans="1:20" s="16" customFormat="1" ht="19.5" customHeight="1" x14ac:dyDescent="0.2">
      <c r="A25" s="65" t="s">
        <v>53</v>
      </c>
      <c r="B25" s="65"/>
      <c r="C25" s="65"/>
      <c r="D25" s="65"/>
      <c r="E25" s="66">
        <f>VLOOKUP($E$8,[1]BR!$A$4:$DR$360,44,0)</f>
        <v>230429639</v>
      </c>
      <c r="F25" s="66"/>
      <c r="G25" s="66"/>
      <c r="H25" s="67">
        <f>VLOOKUP($H$8,[1]BR!$A$4:$DR$360,44,0)</f>
        <v>222796529</v>
      </c>
      <c r="I25" s="68"/>
      <c r="J25" s="68"/>
      <c r="K25" s="68"/>
      <c r="L25" s="69"/>
      <c r="M25" s="7">
        <f>IF(E25=0,"-",(H25/E25)-1)</f>
        <v>-3.3125556387301414E-2</v>
      </c>
      <c r="N25" s="13"/>
      <c r="O25" s="13"/>
    </row>
    <row r="26" spans="1:20" s="16" customFormat="1" ht="29.25" customHeight="1" x14ac:dyDescent="0.2">
      <c r="A26" s="70" t="s">
        <v>42</v>
      </c>
      <c r="B26" s="70"/>
      <c r="C26" s="70"/>
      <c r="D26" s="70"/>
      <c r="E26" s="71">
        <f>VLOOKUP($E$8,[1]BR!$A$4:$DR$360,44,0)/VLOOKUP($E$8,[1]BR!$A$4:$DR$360,5,0)</f>
        <v>1.1292633513449397</v>
      </c>
      <c r="F26" s="71"/>
      <c r="G26" s="71"/>
      <c r="H26" s="72">
        <f>VLOOKUP($H$8,[1]BR!$A$4:$DR$360,44,0)/VLOOKUP($H$8,[1]BR!$A$4:$DR$360,5,0)</f>
        <v>1.09185587452385</v>
      </c>
      <c r="I26" s="73"/>
      <c r="J26" s="73"/>
      <c r="K26" s="73"/>
      <c r="L26" s="74"/>
      <c r="M26" s="6">
        <f>IF(E26=0,"-",(H26/E26)-1)</f>
        <v>-3.3125556387301303E-2</v>
      </c>
    </row>
    <row r="27" spans="1:20" s="20" customFormat="1" ht="30" customHeight="1" x14ac:dyDescent="0.2">
      <c r="A27" s="80" t="s">
        <v>103</v>
      </c>
      <c r="B27" s="81"/>
      <c r="C27" s="81"/>
      <c r="D27" s="81"/>
      <c r="E27" s="52">
        <f>E8</f>
        <v>42644</v>
      </c>
      <c r="F27" s="53"/>
      <c r="G27" s="54"/>
      <c r="H27" s="54">
        <f>H8</f>
        <v>43009</v>
      </c>
      <c r="I27" s="55"/>
      <c r="J27" s="55"/>
      <c r="K27" s="55"/>
      <c r="L27" s="56"/>
      <c r="M27" s="2" t="s">
        <v>22</v>
      </c>
      <c r="Q27" s="19"/>
    </row>
    <row r="28" spans="1:20" s="16" customFormat="1" ht="29.25" customHeight="1" x14ac:dyDescent="0.2">
      <c r="A28" s="65" t="s">
        <v>40</v>
      </c>
      <c r="B28" s="65"/>
      <c r="C28" s="65"/>
      <c r="D28" s="65"/>
      <c r="E28" s="66">
        <f>VLOOKUP($E$8,[1]BR!$A$4:$DR$360,36,0)</f>
        <v>18941592</v>
      </c>
      <c r="F28" s="66"/>
      <c r="G28" s="66"/>
      <c r="H28" s="67">
        <f>VLOOKUP($H$8,[1]BR!$A$4:$DR$360,36,0)</f>
        <v>18642533</v>
      </c>
      <c r="I28" s="68"/>
      <c r="J28" s="68"/>
      <c r="K28" s="68"/>
      <c r="L28" s="69"/>
      <c r="M28" s="7">
        <f>IF(E28=0,"-",(H28/E28)-1)</f>
        <v>-1.5788482826575523E-2</v>
      </c>
      <c r="N28" s="13"/>
      <c r="O28" s="13"/>
      <c r="P28" s="13"/>
      <c r="Q28" s="19"/>
      <c r="R28" s="13"/>
      <c r="S28" s="13"/>
      <c r="T28" s="13"/>
    </row>
    <row r="29" spans="1:20" s="16" customFormat="1" ht="29.25" customHeight="1" x14ac:dyDescent="0.2">
      <c r="A29" s="79" t="s">
        <v>54</v>
      </c>
      <c r="B29" s="79"/>
      <c r="C29" s="79"/>
      <c r="D29" s="79"/>
      <c r="E29" s="71">
        <f>VLOOKUP($E$8,[1]BR!$A$4:$DR$360,36,0)/VLOOKUP($E$8,[1]BR!$A$4:$DR$360,6,0)</f>
        <v>0.27840177828226226</v>
      </c>
      <c r="F29" s="71"/>
      <c r="G29" s="71"/>
      <c r="H29" s="72">
        <f>VLOOKUP($H$8,[1]BR!$A$4:$DR$360,36,0)/VLOOKUP($H$8,[1]BR!$A$4:$DR$360,6,0)</f>
        <v>0.27400623658696466</v>
      </c>
      <c r="I29" s="73"/>
      <c r="J29" s="73"/>
      <c r="K29" s="73"/>
      <c r="L29" s="74"/>
      <c r="M29" s="6">
        <f>IF(E29=0,"-",(H29/E29)-1)</f>
        <v>-1.5788482826575634E-2</v>
      </c>
      <c r="N29" s="13"/>
      <c r="O29" s="13"/>
      <c r="P29" s="13"/>
      <c r="Q29" s="19"/>
      <c r="R29" s="13"/>
      <c r="S29" s="13"/>
      <c r="T29" s="13"/>
    </row>
    <row r="30" spans="1:20" s="16" customFormat="1" ht="93.75" customHeight="1" x14ac:dyDescent="0.2">
      <c r="A30" s="94" t="s">
        <v>104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26"/>
      <c r="O30" s="13"/>
      <c r="P30" s="13"/>
      <c r="Q30" s="19"/>
      <c r="R30" s="13"/>
      <c r="S30" s="13"/>
      <c r="T30" s="13"/>
    </row>
    <row r="31" spans="1:20" s="16" customFormat="1" ht="63" customHeight="1" x14ac:dyDescent="0.2">
      <c r="A31" s="96" t="s">
        <v>24</v>
      </c>
      <c r="B31" s="97"/>
      <c r="C31" s="97"/>
      <c r="D31" s="98"/>
      <c r="E31" s="99">
        <v>2014</v>
      </c>
      <c r="F31" s="100"/>
      <c r="G31" s="101"/>
      <c r="H31" s="99">
        <v>2015</v>
      </c>
      <c r="I31" s="100"/>
      <c r="J31" s="100"/>
      <c r="K31" s="100"/>
      <c r="L31" s="102"/>
      <c r="M31" s="21" t="s">
        <v>22</v>
      </c>
      <c r="N31" s="13"/>
      <c r="O31" s="13"/>
      <c r="P31" s="13"/>
      <c r="Q31" s="13"/>
      <c r="R31" s="13"/>
      <c r="S31" s="13"/>
      <c r="T31" s="13"/>
    </row>
    <row r="32" spans="1:20" s="16" customFormat="1" ht="19.5" customHeight="1" x14ac:dyDescent="0.2">
      <c r="A32" s="82" t="s">
        <v>58</v>
      </c>
      <c r="B32" s="83"/>
      <c r="C32" s="83"/>
      <c r="D32" s="84"/>
      <c r="E32" s="85">
        <f>VLOOKUP(41974,[1]BR!$A$4:$DR$360,7,0)/VLOOKUP(41974,[1]BR!$A$4:$DR$360,6,0)</f>
        <v>0.48537479770100178</v>
      </c>
      <c r="F32" s="86"/>
      <c r="G32" s="86"/>
      <c r="H32" s="85">
        <f>VLOOKUP(42339,[1]BR!$A$4:$DR$360,7,0)/VLOOKUP(42339,[1]BR!$A$4:$DR$360,6,0)</f>
        <v>0.4618016875050423</v>
      </c>
      <c r="I32" s="86"/>
      <c r="J32" s="86"/>
      <c r="K32" s="86"/>
      <c r="L32" s="87"/>
      <c r="M32" s="27">
        <f>IF(E32=0,"-",(H32/E32)-1)</f>
        <v>-4.8566819512703363E-2</v>
      </c>
      <c r="N32" s="13"/>
      <c r="O32" s="13"/>
      <c r="P32" s="13"/>
      <c r="Q32" s="13"/>
      <c r="R32" s="13"/>
      <c r="S32" s="13"/>
      <c r="T32" s="13"/>
    </row>
    <row r="33" spans="1:20" s="16" customFormat="1" ht="19.5" customHeight="1" x14ac:dyDescent="0.2">
      <c r="A33" s="88" t="s">
        <v>59</v>
      </c>
      <c r="B33" s="89"/>
      <c r="C33" s="89"/>
      <c r="D33" s="90"/>
      <c r="E33" s="91">
        <f>VLOOKUP(41974,[1]BR!$A$4:$DR$360,8,0)/VLOOKUP(41974,[1]BR!$A$4:$DR$360,6,0)</f>
        <v>0.54914139602661238</v>
      </c>
      <c r="F33" s="92"/>
      <c r="G33" s="92"/>
      <c r="H33" s="91">
        <f>VLOOKUP(42339,[1]BR!$A$4:$DR$360,8,0)/VLOOKUP(42339,[1]BR!$A$4:$DR$360,6,0)</f>
        <v>0.57755468051723058</v>
      </c>
      <c r="I33" s="92"/>
      <c r="J33" s="92"/>
      <c r="K33" s="92"/>
      <c r="L33" s="93"/>
      <c r="M33" s="28">
        <f>IF(E33=0,"-",(H33/E33)-1)</f>
        <v>5.1741290487671066E-2</v>
      </c>
      <c r="N33" s="13"/>
      <c r="O33" s="13"/>
      <c r="P33" s="13"/>
      <c r="Q33" s="13"/>
      <c r="R33" s="13"/>
      <c r="S33" s="13"/>
      <c r="T33" s="13"/>
    </row>
    <row r="34" spans="1:20" s="16" customFormat="1" ht="93.75" customHeight="1" x14ac:dyDescent="0.2">
      <c r="A34" s="94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3"/>
      <c r="O34" s="13"/>
      <c r="P34" s="13"/>
      <c r="Q34" s="13"/>
      <c r="R34" s="13"/>
      <c r="S34" s="13"/>
      <c r="T34" s="13"/>
    </row>
    <row r="35" spans="1:20" s="16" customFormat="1" ht="34.5" customHeight="1" x14ac:dyDescent="0.2">
      <c r="A35" s="112" t="s">
        <v>25</v>
      </c>
      <c r="B35" s="112"/>
      <c r="C35" s="113">
        <f>H8</f>
        <v>43009</v>
      </c>
      <c r="D35" s="114"/>
      <c r="E35" s="115" t="s">
        <v>26</v>
      </c>
      <c r="F35" s="116"/>
      <c r="G35" s="116"/>
      <c r="H35" s="116"/>
      <c r="I35" s="116"/>
      <c r="J35" s="117"/>
      <c r="K35" s="118" t="s">
        <v>27</v>
      </c>
      <c r="L35" s="118"/>
      <c r="M35" s="118"/>
      <c r="N35" s="13"/>
      <c r="O35" s="13"/>
      <c r="P35" s="13"/>
      <c r="Q35" s="13"/>
      <c r="R35" s="13"/>
      <c r="S35" s="13"/>
      <c r="T35" s="13"/>
    </row>
    <row r="36" spans="1:20" s="16" customFormat="1" ht="19.5" customHeight="1" x14ac:dyDescent="0.2">
      <c r="A36" s="119" t="s">
        <v>16</v>
      </c>
      <c r="B36" s="119"/>
      <c r="C36" s="119"/>
      <c r="D36" s="119"/>
      <c r="E36" s="109">
        <f>IF(VLOOKUP($H$8,[1]BR!$A$4:$DR$360,4,0)=0,"—",VLOOKUP($H$8,[1]BR!$A$4:$DR$360,4,0))</f>
        <v>8980</v>
      </c>
      <c r="F36" s="110"/>
      <c r="G36" s="110"/>
      <c r="H36" s="110"/>
      <c r="I36" s="110"/>
      <c r="J36" s="111"/>
      <c r="K36" s="71">
        <f>IF(VLOOKUP($H$8,[1]BR!$A$4:$DR$360,4,0)=0,"—",VLOOKUP($H$8,[1]BR!$A$4:$DR$360,4,0)/VLOOKUP($H$8,[1]BR!$A$4:$DR$360,3,0))</f>
        <v>0.8733709395059327</v>
      </c>
      <c r="L36" s="71"/>
      <c r="M36" s="71"/>
      <c r="N36" s="13"/>
      <c r="O36" s="13"/>
      <c r="P36" s="13"/>
      <c r="Q36" s="13"/>
      <c r="R36" s="13"/>
      <c r="S36" s="13"/>
      <c r="T36" s="13"/>
    </row>
    <row r="37" spans="1:20" s="16" customFormat="1" ht="19.5" customHeight="1" x14ac:dyDescent="0.2">
      <c r="A37" s="103" t="s">
        <v>29</v>
      </c>
      <c r="B37" s="103"/>
      <c r="C37" s="103"/>
      <c r="D37" s="103"/>
      <c r="E37" s="104">
        <f>IF(VLOOKUP($H$8,[1]BR!$A$4:$DR$360,97,0)=0,"—",VLOOKUP($H$8,[1]BR!$A$4:$DR$360,97,0))</f>
        <v>8467</v>
      </c>
      <c r="F37" s="105"/>
      <c r="G37" s="105"/>
      <c r="H37" s="105"/>
      <c r="I37" s="105"/>
      <c r="J37" s="106"/>
      <c r="K37" s="107">
        <f>IF(VLOOKUP($H$8,[1]BR!$A$4:$DR$360,3,0)=0,"—",VLOOKUP($H$8,[1]BR!$A$4:$DR$360,97,0)/VLOOKUP($H$8,[1]BR!$A$4:$DR$360,3,0))</f>
        <v>0.823477922583155</v>
      </c>
      <c r="L37" s="107"/>
      <c r="M37" s="107"/>
      <c r="N37" s="13"/>
      <c r="O37" s="13"/>
      <c r="P37" s="13"/>
      <c r="Q37" s="13"/>
      <c r="R37" s="13"/>
      <c r="S37" s="13"/>
      <c r="T37" s="13"/>
    </row>
    <row r="38" spans="1:20" s="16" customFormat="1" ht="21" customHeight="1" x14ac:dyDescent="0.2">
      <c r="A38" s="108" t="s">
        <v>15</v>
      </c>
      <c r="B38" s="108"/>
      <c r="C38" s="108"/>
      <c r="D38" s="108"/>
      <c r="E38" s="109">
        <f>IF(VLOOKUP($H$8,[1]BR!$A$4:$DR$360,111,0)=0,"—",VLOOKUP($H$8,[1]BR!$A$4:$DR$360,111,0))</f>
        <v>6056</v>
      </c>
      <c r="F38" s="110"/>
      <c r="G38" s="110"/>
      <c r="H38" s="110"/>
      <c r="I38" s="110"/>
      <c r="J38" s="111"/>
      <c r="K38" s="71">
        <f>IF(VLOOKUP($H$8,[1]BR!$A$4:$DR$360,98,0)=0,"—",VLOOKUP($H$8,[1]BR!$A$4:$DR$360,111,0)/VLOOKUP($H$8,[1]BR!$A$4:$DR$360,98,0))</f>
        <v>0.52651712745609458</v>
      </c>
      <c r="L38" s="71"/>
      <c r="M38" s="71"/>
      <c r="N38" s="13"/>
      <c r="O38" s="13"/>
      <c r="P38" s="13"/>
      <c r="Q38" s="13"/>
      <c r="R38" s="13"/>
      <c r="S38" s="13"/>
      <c r="T38" s="13"/>
    </row>
    <row r="39" spans="1:20" s="16" customFormat="1" ht="93.75" customHeight="1" x14ac:dyDescent="0.2">
      <c r="A39" s="125" t="s">
        <v>30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3"/>
      <c r="O39" s="13"/>
      <c r="P39" s="13"/>
      <c r="Q39" s="13"/>
      <c r="R39" s="13"/>
      <c r="S39" s="13"/>
      <c r="T39" s="13"/>
    </row>
    <row r="40" spans="1:20" s="16" customFormat="1" ht="34.5" customHeight="1" x14ac:dyDescent="0.2">
      <c r="A40" s="127" t="s">
        <v>31</v>
      </c>
      <c r="B40" s="128"/>
      <c r="C40" s="128"/>
      <c r="D40" s="129">
        <f>H8</f>
        <v>43009</v>
      </c>
      <c r="E40" s="129"/>
      <c r="F40" s="129"/>
      <c r="G40" s="129"/>
      <c r="H40" s="129"/>
      <c r="I40" s="129"/>
      <c r="J40" s="129"/>
      <c r="K40" s="129"/>
      <c r="L40" s="129"/>
      <c r="M40" s="130"/>
      <c r="N40" s="13"/>
      <c r="O40" s="13"/>
      <c r="P40" s="13"/>
      <c r="Q40" s="13"/>
      <c r="R40" s="13"/>
      <c r="S40" s="13"/>
      <c r="T40" s="13"/>
    </row>
    <row r="41" spans="1:20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132"/>
      <c r="N41" s="13"/>
      <c r="O41" s="13"/>
      <c r="P41" s="13"/>
      <c r="Q41" s="13"/>
      <c r="R41" s="13"/>
      <c r="S41" s="13"/>
      <c r="T41" s="13"/>
    </row>
    <row r="42" spans="1:20" s="16" customFormat="1" ht="30" customHeight="1" x14ac:dyDescent="0.2">
      <c r="A42" s="36" t="s">
        <v>11</v>
      </c>
      <c r="B42" s="37">
        <f>IF(VLOOKUP($H$8,[1]BR!$A$4:$DR$360,55,0)=0,"—",VLOOKUP($H$8,[1]BR!$A$4:$DR$360,55,0))</f>
        <v>2157</v>
      </c>
      <c r="C42" s="120" t="s">
        <v>5</v>
      </c>
      <c r="D42" s="120"/>
      <c r="E42" s="121">
        <f>IF(VLOOKUP($H$8,[1]BR!$A$4:$DR$360,63,0)=0,"—",VLOOKUP($H$8,[1]BR!$A$4:$DR$360,63,0))</f>
        <v>318</v>
      </c>
      <c r="F42" s="121"/>
      <c r="G42" s="120" t="s">
        <v>8</v>
      </c>
      <c r="H42" s="120"/>
      <c r="I42" s="120"/>
      <c r="J42" s="120"/>
      <c r="K42" s="120"/>
      <c r="L42" s="120"/>
      <c r="M42" s="37">
        <f>IF(VLOOKUP($H$8,[1]BR!$A$4:$DR$360,75,0)=0,"—",VLOOKUP($H$8,[1]BR!$A$4:$DR$360,75,0))</f>
        <v>646</v>
      </c>
      <c r="N42" s="13"/>
      <c r="O42" s="13"/>
      <c r="P42" s="13"/>
      <c r="Q42" s="13"/>
      <c r="R42" s="13"/>
      <c r="S42" s="13"/>
      <c r="T42" s="13"/>
    </row>
    <row r="43" spans="1:20" s="16" customFormat="1" ht="30" customHeight="1" x14ac:dyDescent="0.2">
      <c r="A43" s="38" t="s">
        <v>10</v>
      </c>
      <c r="B43" s="39">
        <f>IF(VLOOKUP($H$8,[1]BR!$A$4:$DR$360,59,0)=0,"—",VLOOKUP($H$8,[1]BR!$A$4:$DR$360,59,0))</f>
        <v>471</v>
      </c>
      <c r="C43" s="122" t="s">
        <v>6</v>
      </c>
      <c r="D43" s="122"/>
      <c r="E43" s="123">
        <f>IF(VLOOKUP($H$8,[1]BR!$A$4:$DR$360,67,0)=0,"—",VLOOKUP($H$8,[1]BR!$A$4:$DR$360,67,0))</f>
        <v>174</v>
      </c>
      <c r="F43" s="123"/>
      <c r="G43" s="124" t="s">
        <v>9</v>
      </c>
      <c r="H43" s="124"/>
      <c r="I43" s="124"/>
      <c r="J43" s="124"/>
      <c r="K43" s="124"/>
      <c r="L43" s="124"/>
      <c r="M43" s="39">
        <f>IF(VLOOKUP($H$8,[1]BR!$A$4:$DR$360,74,0)=0,"—",VLOOKUP($H$8,[1]BR!$A$4:$DR$360,74,0))</f>
        <v>6050</v>
      </c>
    </row>
    <row r="44" spans="1:20" s="16" customFormat="1" ht="28.5" customHeight="1" x14ac:dyDescent="0.2">
      <c r="A44" s="36" t="s">
        <v>12</v>
      </c>
      <c r="B44" s="37">
        <f>IF(VLOOKUP($H$8,[1]BR!$A$4:$DR$360,91,0)=0,"—",VLOOKUP($H$8,[1]BR!$A$4:$DR$360,91,0))</f>
        <v>1862</v>
      </c>
      <c r="C44" s="120" t="s">
        <v>7</v>
      </c>
      <c r="D44" s="120"/>
      <c r="E44" s="121">
        <f>IF(VLOOKUP($H$8,[1]BR!$A$4:$DR$360,84,0)=0,"—",VLOOKUP($H$8,[1]BR!$A$4:$DR$360,84,0))</f>
        <v>6778</v>
      </c>
      <c r="F44" s="121"/>
      <c r="G44" s="120" t="s">
        <v>33</v>
      </c>
      <c r="H44" s="120"/>
      <c r="I44" s="120"/>
      <c r="J44" s="120"/>
      <c r="K44" s="120"/>
      <c r="L44" s="120"/>
      <c r="M44" s="37">
        <f>VLOOKUP($H$8,[1]BR!$A$4:$DR$360,102,0)+VLOOKUP($H$8,[1]BR!$A$4:$DR$360,103,0)</f>
        <v>559</v>
      </c>
    </row>
    <row r="45" spans="1:20" s="16" customFormat="1" ht="31.5" customHeight="1" x14ac:dyDescent="0.2">
      <c r="A45" s="38" t="s">
        <v>13</v>
      </c>
      <c r="B45" s="39">
        <f>IF(VLOOKUP($H$8,[1]BR!$A$4:$DR$360,86,0)+VLOOKUP($H$8,[1]BR!$A$4:$DR$360,87,0)+VLOOKUP($H$8,[1]BR!$A$4:$DR$360,93,0)+VLOOKUP($H$8,[1]BR!$A$4:$DR$360,94,0)=0,"—",VLOOKUP($H$8,[1]BR!$A$4:$DR$360,86,0)+VLOOKUP($H$8,[1]BR!$A$4:$DR$360,87,0)+VLOOKUP($H$8,[1]BR!$A$4:$DR$360,93,0)+VLOOKUP($H$8,[1]BR!$A$4:$DR$360,94,0))</f>
        <v>130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39">
        <f>VLOOKUP($H$8,[1]BR!$A$4:$DR$360,104,0)+VLOOKUP($H$8,[1]BR!$A$4:$DR$360,105,0)</f>
        <v>4964</v>
      </c>
    </row>
    <row r="46" spans="1:20" s="16" customFormat="1" ht="38.25" customHeight="1" x14ac:dyDescent="0.2">
      <c r="A46" s="36" t="s">
        <v>14</v>
      </c>
      <c r="B46" s="37">
        <f>IF(VLOOKUP($H$8,[1]BR!$A$4:$DR$360,76,0)=0,"—",VLOOKUP($H$8,[1]BR!$A$4:$DR$360,76,0))</f>
        <v>4818</v>
      </c>
      <c r="C46" s="136" t="s">
        <v>35</v>
      </c>
      <c r="D46" s="137"/>
      <c r="E46" s="142">
        <f>IF(VLOOKUP($H$8,[1]BR!$A$4:$DR$360,96,0)=0,"—",VLOOKUP($H$8,[1]BR!$A$4:$DR$360,96,0))</f>
        <v>658</v>
      </c>
      <c r="F46" s="143"/>
      <c r="G46" s="148" t="s">
        <v>64</v>
      </c>
      <c r="H46" s="149"/>
      <c r="I46" s="149"/>
      <c r="J46" s="149"/>
      <c r="K46" s="149"/>
      <c r="L46" s="149"/>
      <c r="M46" s="150"/>
    </row>
    <row r="47" spans="1:20" s="16" customFormat="1" ht="6.75" customHeight="1" x14ac:dyDescent="0.2">
      <c r="A47" s="133" t="s">
        <v>26</v>
      </c>
      <c r="B47" s="123">
        <f>SUM(B42:B46)</f>
        <v>9438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3"/>
    </row>
    <row r="48" spans="1:20" s="16" customFormat="1" ht="36.75" customHeight="1" x14ac:dyDescent="0.2">
      <c r="A48" s="133"/>
      <c r="B48" s="123"/>
      <c r="C48" s="140"/>
      <c r="D48" s="141"/>
      <c r="E48" s="146"/>
      <c r="F48" s="147"/>
      <c r="G48" s="154"/>
      <c r="H48" s="155"/>
      <c r="I48" s="155"/>
      <c r="J48" s="155"/>
      <c r="K48" s="155"/>
      <c r="L48" s="155"/>
      <c r="M48" s="156"/>
    </row>
    <row r="49" spans="1:13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5.75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</row>
    <row r="52" spans="1:13" x14ac:dyDescent="0.25">
      <c r="D52" s="15"/>
    </row>
  </sheetData>
  <protectedRanges>
    <protectedRange sqref="E8:J8" name="Intervalo1_1"/>
  </protectedRanges>
  <mergeCells count="122">
    <mergeCell ref="A47:A48"/>
    <mergeCell ref="B47:B48"/>
    <mergeCell ref="A49:M49"/>
    <mergeCell ref="C44:D44"/>
    <mergeCell ref="E44:F44"/>
    <mergeCell ref="G44:L44"/>
    <mergeCell ref="C45:F45"/>
    <mergeCell ref="G45:L45"/>
    <mergeCell ref="C46:D48"/>
    <mergeCell ref="E46:F48"/>
    <mergeCell ref="G46:M48"/>
    <mergeCell ref="C42:D42"/>
    <mergeCell ref="E42:F42"/>
    <mergeCell ref="G42:L42"/>
    <mergeCell ref="C43:D43"/>
    <mergeCell ref="E43:F43"/>
    <mergeCell ref="G43:L43"/>
    <mergeCell ref="A39:M39"/>
    <mergeCell ref="A40:C40"/>
    <mergeCell ref="D40:M40"/>
    <mergeCell ref="A41:B41"/>
    <mergeCell ref="C41:F41"/>
    <mergeCell ref="H41:M41"/>
    <mergeCell ref="A37:D37"/>
    <mergeCell ref="E37:J37"/>
    <mergeCell ref="K37:M37"/>
    <mergeCell ref="A38:D38"/>
    <mergeCell ref="E38:J38"/>
    <mergeCell ref="K38:M38"/>
    <mergeCell ref="A34:M34"/>
    <mergeCell ref="A35:B35"/>
    <mergeCell ref="C35:D35"/>
    <mergeCell ref="E35:J35"/>
    <mergeCell ref="K35:M35"/>
    <mergeCell ref="A36:D36"/>
    <mergeCell ref="E36:J36"/>
    <mergeCell ref="K36:M36"/>
    <mergeCell ref="A32:D32"/>
    <mergeCell ref="E32:G32"/>
    <mergeCell ref="H32:L32"/>
    <mergeCell ref="A33:D33"/>
    <mergeCell ref="E33:G33"/>
    <mergeCell ref="H33:L33"/>
    <mergeCell ref="A29:D29"/>
    <mergeCell ref="E29:G29"/>
    <mergeCell ref="H29:L29"/>
    <mergeCell ref="A30:M30"/>
    <mergeCell ref="A31:D31"/>
    <mergeCell ref="E31:G31"/>
    <mergeCell ref="H31:L31"/>
    <mergeCell ref="A27:D27"/>
    <mergeCell ref="E27:G27"/>
    <mergeCell ref="H27:L27"/>
    <mergeCell ref="A28:D28"/>
    <mergeCell ref="E28:G28"/>
    <mergeCell ref="H28:L28"/>
    <mergeCell ref="A25:D25"/>
    <mergeCell ref="E25:G25"/>
    <mergeCell ref="H25:L25"/>
    <mergeCell ref="A26:D26"/>
    <mergeCell ref="E26:G26"/>
    <mergeCell ref="H26:L26"/>
    <mergeCell ref="A23:D23"/>
    <mergeCell ref="E23:G23"/>
    <mergeCell ref="H23:L23"/>
    <mergeCell ref="A24:D24"/>
    <mergeCell ref="E24:G24"/>
    <mergeCell ref="H24:L24"/>
    <mergeCell ref="A21:D21"/>
    <mergeCell ref="E21:G21"/>
    <mergeCell ref="H21:L21"/>
    <mergeCell ref="A22:D22"/>
    <mergeCell ref="E22:G22"/>
    <mergeCell ref="H22:L22"/>
    <mergeCell ref="A19:D19"/>
    <mergeCell ref="E19:G19"/>
    <mergeCell ref="H19:L19"/>
    <mergeCell ref="A20:D20"/>
    <mergeCell ref="E20:G20"/>
    <mergeCell ref="H20:L20"/>
    <mergeCell ref="A17:D17"/>
    <mergeCell ref="E17:G17"/>
    <mergeCell ref="H17:L17"/>
    <mergeCell ref="A18:D18"/>
    <mergeCell ref="E18:G18"/>
    <mergeCell ref="H18:L18"/>
    <mergeCell ref="A15:D15"/>
    <mergeCell ref="E15:G15"/>
    <mergeCell ref="H15:L15"/>
    <mergeCell ref="A16:D16"/>
    <mergeCell ref="E16:G16"/>
    <mergeCell ref="H16:L16"/>
    <mergeCell ref="A13:D13"/>
    <mergeCell ref="E13:G13"/>
    <mergeCell ref="H13:L13"/>
    <mergeCell ref="A14:D14"/>
    <mergeCell ref="E14:G14"/>
    <mergeCell ref="H14:L14"/>
    <mergeCell ref="A11:D11"/>
    <mergeCell ref="E11:G11"/>
    <mergeCell ref="H11:L11"/>
    <mergeCell ref="A12:D12"/>
    <mergeCell ref="E12:G12"/>
    <mergeCell ref="H12:L12"/>
    <mergeCell ref="A9:D9"/>
    <mergeCell ref="E9:G9"/>
    <mergeCell ref="H9:L9"/>
    <mergeCell ref="A10:D10"/>
    <mergeCell ref="E10:G10"/>
    <mergeCell ref="H10:L10"/>
    <mergeCell ref="A5:D5"/>
    <mergeCell ref="E5:M5"/>
    <mergeCell ref="A7:M7"/>
    <mergeCell ref="A8:D8"/>
    <mergeCell ref="E8:G8"/>
    <mergeCell ref="H8:L8"/>
    <mergeCell ref="A1:M1"/>
    <mergeCell ref="A2:M2"/>
    <mergeCell ref="A3:D3"/>
    <mergeCell ref="E3:M3"/>
    <mergeCell ref="A4:D4"/>
    <mergeCell ref="E4:M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82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246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6542232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77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7054795</v>
      </c>
      <c r="F9" s="66"/>
      <c r="G9" s="66"/>
      <c r="H9" s="66">
        <v>7472221</v>
      </c>
      <c r="I9" s="68"/>
      <c r="J9" s="69"/>
      <c r="K9" s="4">
        <v>5.916911830889493E-2</v>
      </c>
      <c r="L9" s="5">
        <v>19303562</v>
      </c>
      <c r="M9" s="31">
        <v>0.3870902686250341</v>
      </c>
      <c r="N9" s="5">
        <v>219114123</v>
      </c>
      <c r="O9" s="31">
        <v>3.4101959735384102E-2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1.0783468088566714</v>
      </c>
      <c r="F10" s="71"/>
      <c r="G10" s="71"/>
      <c r="H10" s="71">
        <v>1.1421516387679311</v>
      </c>
      <c r="I10" s="71"/>
      <c r="J10" s="71"/>
      <c r="K10" s="6">
        <v>5.916911830889493E-2</v>
      </c>
      <c r="L10" s="42">
        <v>1.2564727813922729</v>
      </c>
      <c r="M10" s="42" t="s">
        <v>68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835812</v>
      </c>
      <c r="F11" s="66"/>
      <c r="G11" s="66"/>
      <c r="H11" s="66">
        <v>919907</v>
      </c>
      <c r="I11" s="66"/>
      <c r="J11" s="66"/>
      <c r="K11" s="4">
        <v>0.10061473154249989</v>
      </c>
      <c r="L11" s="5">
        <v>2385458</v>
      </c>
      <c r="M11" s="31">
        <v>0.38563118696703108</v>
      </c>
      <c r="N11" s="5">
        <v>28326018</v>
      </c>
      <c r="O11" s="31">
        <v>3.247569072363083E-2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0.37851147224719278</v>
      </c>
      <c r="F12" s="71"/>
      <c r="G12" s="71"/>
      <c r="H12" s="71">
        <v>0.41659530241310055</v>
      </c>
      <c r="I12" s="71"/>
      <c r="J12" s="71"/>
      <c r="K12" s="6">
        <v>0.10061473154250011</v>
      </c>
      <c r="L12" s="35">
        <v>0.45739629835150358</v>
      </c>
      <c r="M12" s="42" t="s">
        <v>68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6218983</v>
      </c>
      <c r="F13" s="66"/>
      <c r="G13" s="66"/>
      <c r="H13" s="66">
        <v>6552314</v>
      </c>
      <c r="I13" s="66"/>
      <c r="J13" s="66"/>
      <c r="K13" s="4">
        <v>5.3598956613967186E-2</v>
      </c>
      <c r="L13" s="5">
        <v>16918104</v>
      </c>
      <c r="M13" s="31">
        <v>0.38729599959900946</v>
      </c>
      <c r="N13" s="5">
        <v>190788105</v>
      </c>
      <c r="O13" s="31">
        <v>3.434340940699631E-2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0.95059041012302836</v>
      </c>
      <c r="F14" s="71"/>
      <c r="G14" s="71"/>
      <c r="H14" s="71">
        <v>1.0015410642728659</v>
      </c>
      <c r="I14" s="71"/>
      <c r="J14" s="71"/>
      <c r="K14" s="6">
        <v>5.3598956613967186E-2</v>
      </c>
      <c r="L14" s="35">
        <v>1.1012028344180074</v>
      </c>
      <c r="M14" s="42" t="s">
        <v>68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4529927</v>
      </c>
      <c r="F15" s="66"/>
      <c r="G15" s="66"/>
      <c r="H15" s="66">
        <v>3314107</v>
      </c>
      <c r="I15" s="66"/>
      <c r="J15" s="66"/>
      <c r="K15" s="7">
        <v>-0.26839726114791695</v>
      </c>
      <c r="L15" s="5">
        <v>8047886</v>
      </c>
      <c r="M15" s="31">
        <v>0.41179845241346608</v>
      </c>
      <c r="N15" s="5">
        <v>95434998</v>
      </c>
      <c r="O15" s="31">
        <v>3.4726327547049352E-2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0.69241307859458368</v>
      </c>
      <c r="F16" s="71"/>
      <c r="G16" s="71"/>
      <c r="H16" s="71">
        <v>0.50657130471680001</v>
      </c>
      <c r="I16" s="71"/>
      <c r="J16" s="71"/>
      <c r="K16" s="6">
        <v>-0.26839726114791707</v>
      </c>
      <c r="L16" s="42">
        <v>0.52383853854267592</v>
      </c>
      <c r="M16" s="42" t="s">
        <v>68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1689056</v>
      </c>
      <c r="F17" s="66"/>
      <c r="G17" s="66"/>
      <c r="H17" s="66">
        <v>3238207</v>
      </c>
      <c r="I17" s="66"/>
      <c r="J17" s="66"/>
      <c r="K17" s="7">
        <v>0.91716970899721506</v>
      </c>
      <c r="L17" s="5">
        <v>8870218</v>
      </c>
      <c r="M17" s="31">
        <v>0.36506509761090428</v>
      </c>
      <c r="N17" s="5">
        <v>95353107</v>
      </c>
      <c r="O17" s="31">
        <v>3.3960162409810098E-2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0.25817733152844474</v>
      </c>
      <c r="F18" s="71"/>
      <c r="G18" s="71"/>
      <c r="H18" s="71">
        <v>0.49496975955606587</v>
      </c>
      <c r="I18" s="71"/>
      <c r="J18" s="71"/>
      <c r="K18" s="6">
        <v>0.91716970899721484</v>
      </c>
      <c r="L18" s="42">
        <v>0.57736429587533145</v>
      </c>
      <c r="M18" s="42" t="s">
        <v>68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175963</v>
      </c>
      <c r="F19" s="66"/>
      <c r="G19" s="66"/>
      <c r="H19" s="66">
        <v>206220</v>
      </c>
      <c r="I19" s="66"/>
      <c r="J19" s="66"/>
      <c r="K19" s="7">
        <v>0.17195092150054281</v>
      </c>
      <c r="L19" s="5">
        <v>653383</v>
      </c>
      <c r="M19" s="31">
        <v>0.31561886366801706</v>
      </c>
      <c r="N19" s="5">
        <v>14807806</v>
      </c>
      <c r="O19" s="31">
        <v>1.3926438528435611E-2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168</v>
      </c>
      <c r="F20" s="77"/>
      <c r="G20" s="78"/>
      <c r="H20" s="76">
        <v>181</v>
      </c>
      <c r="I20" s="77"/>
      <c r="J20" s="78"/>
      <c r="K20" s="8">
        <v>7.7380952380952328E-2</v>
      </c>
      <c r="L20" s="9">
        <v>343</v>
      </c>
      <c r="M20" s="32">
        <v>0.5276967930029155</v>
      </c>
      <c r="N20" s="9">
        <v>4895</v>
      </c>
      <c r="O20" s="32">
        <v>3.6976506639427989E-2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246</v>
      </c>
      <c r="F21" s="66"/>
      <c r="G21" s="66"/>
      <c r="H21" s="66">
        <v>246</v>
      </c>
      <c r="I21" s="66"/>
      <c r="J21" s="66"/>
      <c r="K21" s="4">
        <v>0</v>
      </c>
      <c r="L21" s="5">
        <v>458</v>
      </c>
      <c r="M21" s="31">
        <v>0.53711790393013104</v>
      </c>
      <c r="N21" s="5">
        <v>5376</v>
      </c>
      <c r="O21" s="31">
        <v>4.5758928571428568E-2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77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1236200</v>
      </c>
      <c r="F23" s="66"/>
      <c r="G23" s="66"/>
      <c r="H23" s="66">
        <v>1233471</v>
      </c>
      <c r="I23" s="66"/>
      <c r="J23" s="66"/>
      <c r="K23" s="7">
        <v>-2.2075715903575599E-3</v>
      </c>
      <c r="L23" s="5">
        <v>3183104</v>
      </c>
      <c r="M23" s="31">
        <v>0.38750571768940001</v>
      </c>
      <c r="N23" s="5">
        <v>40998519</v>
      </c>
      <c r="O23" s="31">
        <v>3.0085745292409222E-2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0.55983388847250304</v>
      </c>
      <c r="F24" s="167"/>
      <c r="G24" s="167"/>
      <c r="H24" s="167">
        <v>0.55859801508499174</v>
      </c>
      <c r="I24" s="167"/>
      <c r="J24" s="167"/>
      <c r="K24" s="10">
        <v>-2.2075715903575599E-3</v>
      </c>
      <c r="L24" s="23">
        <v>0.61033981183817299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7921440</v>
      </c>
      <c r="F25" s="66"/>
      <c r="G25" s="66"/>
      <c r="H25" s="66">
        <v>7798084</v>
      </c>
      <c r="I25" s="66"/>
      <c r="J25" s="66"/>
      <c r="K25" s="7">
        <v>-1.5572421175947815E-2</v>
      </c>
      <c r="L25" s="5">
        <v>19582528</v>
      </c>
      <c r="M25" s="31">
        <v>0.39821641005696506</v>
      </c>
      <c r="N25" s="5">
        <v>222796529</v>
      </c>
      <c r="O25" s="31">
        <v>3.5000922298928636E-2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1.2108161251389433</v>
      </c>
      <c r="F26" s="71"/>
      <c r="G26" s="71"/>
      <c r="H26" s="71">
        <v>1.1919607864716506</v>
      </c>
      <c r="I26" s="71"/>
      <c r="J26" s="71"/>
      <c r="K26" s="6">
        <v>-1.5572421175947815E-2</v>
      </c>
      <c r="L26" s="42">
        <v>1.2746307351385233</v>
      </c>
      <c r="M26" s="42" t="s">
        <v>68</v>
      </c>
      <c r="N26" s="22">
        <v>1.09185587452385</v>
      </c>
      <c r="O26" s="42" t="s">
        <v>67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77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411441</v>
      </c>
      <c r="F28" s="66"/>
      <c r="G28" s="66"/>
      <c r="H28" s="66">
        <v>390636</v>
      </c>
      <c r="I28" s="66"/>
      <c r="J28" s="66"/>
      <c r="K28" s="7">
        <v>-5.0566180813287898E-2</v>
      </c>
      <c r="L28" s="5">
        <v>1296642</v>
      </c>
      <c r="M28" s="31">
        <v>0.30126742770942172</v>
      </c>
      <c r="N28" s="5">
        <v>18642533</v>
      </c>
      <c r="O28" s="31">
        <v>2.0954019499388844E-2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0.1863279525214489</v>
      </c>
      <c r="F29" s="167"/>
      <c r="G29" s="167"/>
      <c r="H29" s="167">
        <v>0.17690605958367958</v>
      </c>
      <c r="I29" s="167"/>
      <c r="J29" s="167"/>
      <c r="K29" s="10">
        <v>-5.0566180813288009E-2</v>
      </c>
      <c r="L29" s="23">
        <v>0.24862280161171998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78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0.44703999062068095</v>
      </c>
      <c r="F32" s="86"/>
      <c r="G32" s="87"/>
      <c r="H32" s="85">
        <v>0.4436971136537064</v>
      </c>
      <c r="I32" s="86"/>
      <c r="J32" s="183"/>
      <c r="K32" s="27">
        <v>-7.4778029641894284E-3</v>
      </c>
      <c r="L32" s="186">
        <v>0.48537686628836935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0.51274031686766819</v>
      </c>
      <c r="F33" s="92"/>
      <c r="G33" s="184"/>
      <c r="H33" s="185">
        <v>0.58845778489281775</v>
      </c>
      <c r="I33" s="92"/>
      <c r="J33" s="184"/>
      <c r="K33" s="28">
        <v>0.14767215593208616</v>
      </c>
      <c r="L33" s="187">
        <v>0.60917727040717518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296</v>
      </c>
      <c r="F36" s="121"/>
      <c r="G36" s="121"/>
      <c r="H36" s="71">
        <v>0.93375394321766558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295</v>
      </c>
      <c r="F37" s="123"/>
      <c r="G37" s="123"/>
      <c r="H37" s="107">
        <v>0.93059936908517349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296</v>
      </c>
      <c r="F38" s="121"/>
      <c r="G38" s="121"/>
      <c r="H38" s="71">
        <v>0.73267326732673266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103</v>
      </c>
      <c r="C42" s="120" t="s">
        <v>5</v>
      </c>
      <c r="D42" s="120"/>
      <c r="E42" s="121">
        <v>14</v>
      </c>
      <c r="F42" s="121"/>
      <c r="G42" s="120" t="s">
        <v>8</v>
      </c>
      <c r="H42" s="120"/>
      <c r="I42" s="120"/>
      <c r="J42" s="120"/>
      <c r="K42" s="120"/>
      <c r="L42" s="120"/>
      <c r="M42" s="109">
        <v>28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14</v>
      </c>
      <c r="C43" s="122" t="s">
        <v>6</v>
      </c>
      <c r="D43" s="122"/>
      <c r="E43" s="123">
        <v>6</v>
      </c>
      <c r="F43" s="123"/>
      <c r="G43" s="124" t="s">
        <v>9</v>
      </c>
      <c r="H43" s="124"/>
      <c r="I43" s="124"/>
      <c r="J43" s="124"/>
      <c r="K43" s="124"/>
      <c r="L43" s="124"/>
      <c r="M43" s="104">
        <v>293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61</v>
      </c>
      <c r="C44" s="120" t="s">
        <v>7</v>
      </c>
      <c r="D44" s="120"/>
      <c r="E44" s="121">
        <v>316</v>
      </c>
      <c r="F44" s="121"/>
      <c r="G44" s="120" t="s">
        <v>33</v>
      </c>
      <c r="H44" s="120"/>
      <c r="I44" s="120"/>
      <c r="J44" s="120"/>
      <c r="K44" s="120"/>
      <c r="L44" s="120"/>
      <c r="M44" s="109">
        <v>22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7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264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225</v>
      </c>
      <c r="C46" s="136" t="s">
        <v>35</v>
      </c>
      <c r="D46" s="137"/>
      <c r="E46" s="142">
        <v>21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410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83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217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6890819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4321002</v>
      </c>
      <c r="F9" s="66"/>
      <c r="G9" s="66"/>
      <c r="H9" s="66">
        <v>4728441</v>
      </c>
      <c r="I9" s="68"/>
      <c r="J9" s="69"/>
      <c r="K9" s="4">
        <v>9.4292712662479738E-2</v>
      </c>
      <c r="L9" s="5">
        <v>48545140</v>
      </c>
      <c r="M9" s="31">
        <v>9.7402973809530682E-2</v>
      </c>
      <c r="N9" s="5">
        <v>219114123</v>
      </c>
      <c r="O9" s="31">
        <v>2.1579809348939136E-2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0.62706653592265305</v>
      </c>
      <c r="F10" s="71"/>
      <c r="G10" s="71"/>
      <c r="H10" s="71">
        <v>0.68619434061466422</v>
      </c>
      <c r="I10" s="71"/>
      <c r="J10" s="71"/>
      <c r="K10" s="6">
        <v>9.4292712662479516E-2</v>
      </c>
      <c r="L10" s="42">
        <v>0.85955437302714288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211150</v>
      </c>
      <c r="F11" s="66"/>
      <c r="G11" s="66"/>
      <c r="H11" s="66">
        <v>257388</v>
      </c>
      <c r="I11" s="66"/>
      <c r="J11" s="66"/>
      <c r="K11" s="4">
        <v>0.21898176651669421</v>
      </c>
      <c r="L11" s="5">
        <v>3470620</v>
      </c>
      <c r="M11" s="31">
        <v>7.4161965297266777E-2</v>
      </c>
      <c r="N11" s="5">
        <v>28326018</v>
      </c>
      <c r="O11" s="31">
        <v>9.0866284134960302E-3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0.10784205569481643</v>
      </c>
      <c r="F12" s="71"/>
      <c r="G12" s="71"/>
      <c r="H12" s="71">
        <v>0.13145749955565905</v>
      </c>
      <c r="I12" s="71"/>
      <c r="J12" s="71"/>
      <c r="K12" s="6">
        <v>0.21898176651669421</v>
      </c>
      <c r="L12" s="35">
        <v>0.19457738501970206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4109852</v>
      </c>
      <c r="F13" s="66"/>
      <c r="G13" s="66"/>
      <c r="H13" s="66">
        <v>4471053</v>
      </c>
      <c r="I13" s="66"/>
      <c r="J13" s="66"/>
      <c r="K13" s="4">
        <v>8.7886619761490259E-2</v>
      </c>
      <c r="L13" s="5">
        <v>45074520</v>
      </c>
      <c r="M13" s="31">
        <v>9.91924706020164E-2</v>
      </c>
      <c r="N13" s="5">
        <v>190788105</v>
      </c>
      <c r="O13" s="31">
        <v>2.3434652805005847E-2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0.59642431472949731</v>
      </c>
      <c r="F14" s="71"/>
      <c r="G14" s="71"/>
      <c r="H14" s="71">
        <v>0.64884203169463606</v>
      </c>
      <c r="I14" s="71"/>
      <c r="J14" s="71"/>
      <c r="K14" s="6">
        <v>8.7886619761490259E-2</v>
      </c>
      <c r="L14" s="35">
        <v>0.79810256553177961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3098644</v>
      </c>
      <c r="F15" s="66"/>
      <c r="G15" s="66"/>
      <c r="H15" s="66">
        <v>2396794</v>
      </c>
      <c r="I15" s="66"/>
      <c r="J15" s="66"/>
      <c r="K15" s="7">
        <v>-0.22650230229739199</v>
      </c>
      <c r="L15" s="5">
        <v>25038863</v>
      </c>
      <c r="M15" s="31">
        <v>9.5722956749274113E-2</v>
      </c>
      <c r="N15" s="5">
        <v>95434998</v>
      </c>
      <c r="O15" s="31">
        <v>2.5114413477537872E-2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0.44967717190075662</v>
      </c>
      <c r="F16" s="71"/>
      <c r="G16" s="71"/>
      <c r="H16" s="71">
        <v>0.34782425717465515</v>
      </c>
      <c r="I16" s="71"/>
      <c r="J16" s="71"/>
      <c r="K16" s="6">
        <v>-0.22650230229739199</v>
      </c>
      <c r="L16" s="42">
        <v>0.44334539332418293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1011208</v>
      </c>
      <c r="F17" s="66"/>
      <c r="G17" s="66"/>
      <c r="H17" s="66">
        <v>2074259</v>
      </c>
      <c r="I17" s="66"/>
      <c r="J17" s="66"/>
      <c r="K17" s="7">
        <v>1.0512683839526584</v>
      </c>
      <c r="L17" s="5">
        <v>20035657</v>
      </c>
      <c r="M17" s="31">
        <v>0.10352837443763387</v>
      </c>
      <c r="N17" s="5">
        <v>95353107</v>
      </c>
      <c r="O17" s="31">
        <v>2.1753449523149782E-2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0.14674714282874068</v>
      </c>
      <c r="F18" s="71"/>
      <c r="G18" s="71"/>
      <c r="H18" s="71">
        <v>0.30101777451998085</v>
      </c>
      <c r="I18" s="71"/>
      <c r="J18" s="71"/>
      <c r="K18" s="6">
        <v>1.0512683839526584</v>
      </c>
      <c r="L18" s="42">
        <v>0.35475717220759662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54126</v>
      </c>
      <c r="F19" s="66"/>
      <c r="G19" s="66"/>
      <c r="H19" s="66">
        <v>53448</v>
      </c>
      <c r="I19" s="66"/>
      <c r="J19" s="66"/>
      <c r="K19" s="7">
        <v>-1.2526327458153186E-2</v>
      </c>
      <c r="L19" s="5">
        <v>978908</v>
      </c>
      <c r="M19" s="31">
        <v>5.459961508129467E-2</v>
      </c>
      <c r="N19" s="5">
        <v>14807806</v>
      </c>
      <c r="O19" s="31">
        <v>3.6094476116178185E-3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209</v>
      </c>
      <c r="F20" s="77"/>
      <c r="G20" s="78"/>
      <c r="H20" s="76">
        <v>215</v>
      </c>
      <c r="I20" s="77"/>
      <c r="J20" s="78"/>
      <c r="K20" s="8">
        <v>2.8708133971291794E-2</v>
      </c>
      <c r="L20" s="9">
        <v>1533</v>
      </c>
      <c r="M20" s="32">
        <v>0.14024787997390736</v>
      </c>
      <c r="N20" s="9">
        <v>4895</v>
      </c>
      <c r="O20" s="32">
        <v>4.3922369765066395E-2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207</v>
      </c>
      <c r="F21" s="66"/>
      <c r="G21" s="66"/>
      <c r="H21" s="66">
        <v>207</v>
      </c>
      <c r="I21" s="66"/>
      <c r="J21" s="66"/>
      <c r="K21" s="4">
        <v>0</v>
      </c>
      <c r="L21" s="5">
        <v>1775</v>
      </c>
      <c r="M21" s="31">
        <v>0.11661971830985915</v>
      </c>
      <c r="N21" s="5">
        <v>5376</v>
      </c>
      <c r="O21" s="31">
        <v>3.8504464285714288E-2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324423</v>
      </c>
      <c r="F23" s="66"/>
      <c r="G23" s="66"/>
      <c r="H23" s="66">
        <v>304357</v>
      </c>
      <c r="I23" s="66"/>
      <c r="J23" s="66"/>
      <c r="K23" s="7">
        <v>-6.1851348393917815E-2</v>
      </c>
      <c r="L23" s="5">
        <v>4671993</v>
      </c>
      <c r="M23" s="31">
        <v>6.5145003427873285E-2</v>
      </c>
      <c r="N23" s="5">
        <v>40998519</v>
      </c>
      <c r="O23" s="31">
        <v>7.4236096186791525E-3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0.16569473471313961</v>
      </c>
      <c r="F24" s="167"/>
      <c r="G24" s="167"/>
      <c r="H24" s="167">
        <v>0.15544629194935944</v>
      </c>
      <c r="I24" s="167"/>
      <c r="J24" s="167"/>
      <c r="K24" s="10">
        <v>-6.1851348393917704E-2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5789694</v>
      </c>
      <c r="F25" s="66"/>
      <c r="G25" s="66"/>
      <c r="H25" s="66">
        <v>5615866</v>
      </c>
      <c r="I25" s="66"/>
      <c r="J25" s="66"/>
      <c r="K25" s="7">
        <v>-3.0023693825614983E-2</v>
      </c>
      <c r="L25" s="5">
        <v>55968651</v>
      </c>
      <c r="M25" s="31">
        <v>0.10033949183445569</v>
      </c>
      <c r="N25" s="5">
        <v>222796529</v>
      </c>
      <c r="O25" s="31">
        <v>2.5206254447527773E-2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0.84020404541172822</v>
      </c>
      <c r="F26" s="71"/>
      <c r="G26" s="71"/>
      <c r="H26" s="71">
        <v>0.81497801640124345</v>
      </c>
      <c r="I26" s="71"/>
      <c r="J26" s="71"/>
      <c r="K26" s="6">
        <v>-3.0023693825614872E-2</v>
      </c>
      <c r="L26" s="42">
        <v>0.99099721866040502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168691</v>
      </c>
      <c r="F28" s="66"/>
      <c r="G28" s="66"/>
      <c r="H28" s="66">
        <v>175807</v>
      </c>
      <c r="I28" s="66"/>
      <c r="J28" s="66"/>
      <c r="K28" s="7">
        <v>4.2183637538457885E-2</v>
      </c>
      <c r="L28" s="5">
        <v>2223817</v>
      </c>
      <c r="M28" s="31">
        <v>7.9056415163657801E-2</v>
      </c>
      <c r="N28" s="5">
        <v>18642533</v>
      </c>
      <c r="O28" s="31">
        <v>9.4304245029363763E-3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8.6156685849937381E-2</v>
      </c>
      <c r="F29" s="167"/>
      <c r="G29" s="167"/>
      <c r="H29" s="167">
        <v>8.9791088257345927E-2</v>
      </c>
      <c r="I29" s="167"/>
      <c r="J29" s="167"/>
      <c r="K29" s="10">
        <v>4.2183637538457885E-2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0.20831273196102115</v>
      </c>
      <c r="F32" s="86"/>
      <c r="G32" s="87"/>
      <c r="H32" s="85">
        <v>0.18310830274020459</v>
      </c>
      <c r="I32" s="86"/>
      <c r="J32" s="183"/>
      <c r="K32" s="27">
        <v>-0.1209932248669886</v>
      </c>
      <c r="L32" s="186">
        <v>0.30295769824790536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0.31626392287680694</v>
      </c>
      <c r="F33" s="92"/>
      <c r="G33" s="184"/>
      <c r="H33" s="185">
        <v>0.33129038650511045</v>
      </c>
      <c r="I33" s="92"/>
      <c r="J33" s="184"/>
      <c r="K33" s="28">
        <v>4.7512417766843118E-2</v>
      </c>
      <c r="L33" s="187">
        <v>0.44786605241281069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229</v>
      </c>
      <c r="F36" s="121"/>
      <c r="G36" s="121"/>
      <c r="H36" s="71">
        <v>0.9423868312757202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184</v>
      </c>
      <c r="F37" s="123"/>
      <c r="G37" s="123"/>
      <c r="H37" s="107">
        <v>0.75720164609053497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207</v>
      </c>
      <c r="F38" s="121"/>
      <c r="G38" s="121"/>
      <c r="H38" s="71">
        <v>0.7961538461538461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31</v>
      </c>
      <c r="C42" s="120" t="s">
        <v>5</v>
      </c>
      <c r="D42" s="120"/>
      <c r="E42" s="121">
        <v>10</v>
      </c>
      <c r="F42" s="121"/>
      <c r="G42" s="120" t="s">
        <v>8</v>
      </c>
      <c r="H42" s="120"/>
      <c r="I42" s="120"/>
      <c r="J42" s="120"/>
      <c r="K42" s="120"/>
      <c r="L42" s="120"/>
      <c r="M42" s="109">
        <v>19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12</v>
      </c>
      <c r="C43" s="122" t="s">
        <v>6</v>
      </c>
      <c r="D43" s="122"/>
      <c r="E43" s="123">
        <v>2</v>
      </c>
      <c r="F43" s="123"/>
      <c r="G43" s="124" t="s">
        <v>9</v>
      </c>
      <c r="H43" s="124"/>
      <c r="I43" s="124"/>
      <c r="J43" s="124"/>
      <c r="K43" s="124"/>
      <c r="L43" s="124"/>
      <c r="M43" s="104">
        <v>151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41</v>
      </c>
      <c r="C44" s="120" t="s">
        <v>7</v>
      </c>
      <c r="D44" s="120"/>
      <c r="E44" s="121">
        <v>120</v>
      </c>
      <c r="F44" s="121"/>
      <c r="G44" s="120" t="s">
        <v>33</v>
      </c>
      <c r="H44" s="120"/>
      <c r="I44" s="120"/>
      <c r="J44" s="120"/>
      <c r="K44" s="120"/>
      <c r="L44" s="120"/>
      <c r="M44" s="109">
        <v>15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4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88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179</v>
      </c>
      <c r="C46" s="136" t="s">
        <v>35</v>
      </c>
      <c r="D46" s="137"/>
      <c r="E46" s="142">
        <v>39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267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84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141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3261826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77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3435311</v>
      </c>
      <c r="F9" s="66"/>
      <c r="G9" s="66"/>
      <c r="H9" s="66">
        <v>3703221</v>
      </c>
      <c r="I9" s="68"/>
      <c r="J9" s="69"/>
      <c r="K9" s="4">
        <v>7.7987116741395468E-2</v>
      </c>
      <c r="L9" s="5">
        <v>19303562</v>
      </c>
      <c r="M9" s="31">
        <v>0.19184132959502501</v>
      </c>
      <c r="N9" s="5">
        <v>219114123</v>
      </c>
      <c r="O9" s="31">
        <v>1.6900877722062672E-2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1.0531864667214008</v>
      </c>
      <c r="F10" s="71"/>
      <c r="G10" s="71"/>
      <c r="H10" s="71">
        <v>1.1353214426520606</v>
      </c>
      <c r="I10" s="71"/>
      <c r="J10" s="71"/>
      <c r="K10" s="6">
        <v>7.7987116741395468E-2</v>
      </c>
      <c r="L10" s="42">
        <v>1.2564727813922729</v>
      </c>
      <c r="M10" s="42" t="s">
        <v>68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356065</v>
      </c>
      <c r="F11" s="66"/>
      <c r="G11" s="66"/>
      <c r="H11" s="66">
        <v>385376</v>
      </c>
      <c r="I11" s="66"/>
      <c r="J11" s="66"/>
      <c r="K11" s="4">
        <v>8.2319239464704541E-2</v>
      </c>
      <c r="L11" s="5">
        <v>2385458</v>
      </c>
      <c r="M11" s="31">
        <v>0.16155220506921522</v>
      </c>
      <c r="N11" s="5">
        <v>28326018</v>
      </c>
      <c r="O11" s="31">
        <v>1.3605018538080433E-2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0.31888264574127578</v>
      </c>
      <c r="F12" s="71"/>
      <c r="G12" s="71"/>
      <c r="H12" s="71">
        <v>0.34513282261719036</v>
      </c>
      <c r="I12" s="71"/>
      <c r="J12" s="71"/>
      <c r="K12" s="6">
        <v>8.2319239464704319E-2</v>
      </c>
      <c r="L12" s="35">
        <v>0.45739629835150358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3079246</v>
      </c>
      <c r="F13" s="66"/>
      <c r="G13" s="66"/>
      <c r="H13" s="66">
        <v>3317845</v>
      </c>
      <c r="I13" s="66"/>
      <c r="J13" s="66"/>
      <c r="K13" s="4">
        <v>7.7486176810816598E-2</v>
      </c>
      <c r="L13" s="5">
        <v>16918104</v>
      </c>
      <c r="M13" s="31">
        <v>0.19611210570640777</v>
      </c>
      <c r="N13" s="5">
        <v>190788105</v>
      </c>
      <c r="O13" s="31">
        <v>1.7390208891691648E-2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0.94402521777679127</v>
      </c>
      <c r="F14" s="71"/>
      <c r="G14" s="71"/>
      <c r="H14" s="71">
        <v>1.0171741227153135</v>
      </c>
      <c r="I14" s="71"/>
      <c r="J14" s="71"/>
      <c r="K14" s="6">
        <v>7.748617681081682E-2</v>
      </c>
      <c r="L14" s="35">
        <v>1.1012028344180074</v>
      </c>
      <c r="M14" s="42" t="s">
        <v>68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2110817</v>
      </c>
      <c r="F15" s="66"/>
      <c r="G15" s="66"/>
      <c r="H15" s="66">
        <v>1460761</v>
      </c>
      <c r="I15" s="66"/>
      <c r="J15" s="66"/>
      <c r="K15" s="7">
        <v>-0.30796416742900967</v>
      </c>
      <c r="L15" s="5">
        <v>8047886</v>
      </c>
      <c r="M15" s="31">
        <v>0.18150865954115156</v>
      </c>
      <c r="N15" s="5">
        <v>95434998</v>
      </c>
      <c r="O15" s="31">
        <v>1.5306344953242415E-2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0.64712740655080925</v>
      </c>
      <c r="F16" s="71"/>
      <c r="G16" s="71"/>
      <c r="H16" s="71">
        <v>0.44783535357189502</v>
      </c>
      <c r="I16" s="71"/>
      <c r="J16" s="71"/>
      <c r="K16" s="6">
        <v>-0.30796416742900967</v>
      </c>
      <c r="L16" s="42">
        <v>0.52383853854267592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968429</v>
      </c>
      <c r="F17" s="66"/>
      <c r="G17" s="66"/>
      <c r="H17" s="66">
        <v>1857084</v>
      </c>
      <c r="I17" s="66"/>
      <c r="J17" s="66"/>
      <c r="K17" s="7">
        <v>0.91762534992240008</v>
      </c>
      <c r="L17" s="5">
        <v>8870218</v>
      </c>
      <c r="M17" s="31">
        <v>0.20936170903578694</v>
      </c>
      <c r="N17" s="5">
        <v>95353107</v>
      </c>
      <c r="O17" s="31">
        <v>1.9475862490773373E-2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0.29689781122598202</v>
      </c>
      <c r="F18" s="71"/>
      <c r="G18" s="71"/>
      <c r="H18" s="71">
        <v>0.56933876914341841</v>
      </c>
      <c r="I18" s="71"/>
      <c r="J18" s="71"/>
      <c r="K18" s="6">
        <v>0.91762534992239986</v>
      </c>
      <c r="L18" s="42">
        <v>0.57736429587533145</v>
      </c>
      <c r="M18" s="42" t="s">
        <v>68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87295</v>
      </c>
      <c r="F19" s="66"/>
      <c r="G19" s="66"/>
      <c r="H19" s="66">
        <v>78341</v>
      </c>
      <c r="I19" s="66"/>
      <c r="J19" s="66"/>
      <c r="K19" s="7">
        <v>-0.1025717395039808</v>
      </c>
      <c r="L19" s="5">
        <v>653383</v>
      </c>
      <c r="M19" s="31">
        <v>0.11990057898659745</v>
      </c>
      <c r="N19" s="5">
        <v>14807806</v>
      </c>
      <c r="O19" s="31">
        <v>5.2905204187575121E-3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95</v>
      </c>
      <c r="F20" s="77"/>
      <c r="G20" s="78"/>
      <c r="H20" s="76">
        <v>100</v>
      </c>
      <c r="I20" s="77"/>
      <c r="J20" s="78"/>
      <c r="K20" s="8">
        <v>5.2631578947368363E-2</v>
      </c>
      <c r="L20" s="9">
        <v>343</v>
      </c>
      <c r="M20" s="32">
        <v>0.29154518950437319</v>
      </c>
      <c r="N20" s="9">
        <v>4895</v>
      </c>
      <c r="O20" s="32">
        <v>2.0429009193054137E-2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133</v>
      </c>
      <c r="F21" s="66"/>
      <c r="G21" s="66"/>
      <c r="H21" s="66">
        <v>133</v>
      </c>
      <c r="I21" s="66"/>
      <c r="J21" s="66"/>
      <c r="K21" s="4">
        <v>0</v>
      </c>
      <c r="L21" s="5">
        <v>458</v>
      </c>
      <c r="M21" s="31">
        <v>0.29039301310043669</v>
      </c>
      <c r="N21" s="5">
        <v>5376</v>
      </c>
      <c r="O21" s="31">
        <v>2.4739583333333332E-2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77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499758</v>
      </c>
      <c r="F23" s="66"/>
      <c r="G23" s="66"/>
      <c r="H23" s="66">
        <v>488819</v>
      </c>
      <c r="I23" s="66"/>
      <c r="J23" s="66"/>
      <c r="K23" s="7">
        <v>-2.1888594079534474E-2</v>
      </c>
      <c r="L23" s="5">
        <v>3183104</v>
      </c>
      <c r="M23" s="31">
        <v>0.15356677004584204</v>
      </c>
      <c r="N23" s="5">
        <v>40998519</v>
      </c>
      <c r="O23" s="31">
        <v>1.1922845310583048E-2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0.44757039661401288</v>
      </c>
      <c r="F24" s="167"/>
      <c r="G24" s="167"/>
      <c r="H24" s="167">
        <v>0.43777370988051251</v>
      </c>
      <c r="I24" s="167"/>
      <c r="J24" s="167"/>
      <c r="K24" s="10">
        <v>-2.1888594079534474E-2</v>
      </c>
      <c r="L24" s="23">
        <v>0.61033981183817299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3946923</v>
      </c>
      <c r="F25" s="66"/>
      <c r="G25" s="66"/>
      <c r="H25" s="66">
        <v>3926779</v>
      </c>
      <c r="I25" s="66"/>
      <c r="J25" s="66"/>
      <c r="K25" s="7">
        <v>-5.1037225707215583E-3</v>
      </c>
      <c r="L25" s="5">
        <v>19582528</v>
      </c>
      <c r="M25" s="31">
        <v>0.20052462072312624</v>
      </c>
      <c r="N25" s="5">
        <v>222796529</v>
      </c>
      <c r="O25" s="31">
        <v>1.7624955907638937E-2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1.2100348087237025</v>
      </c>
      <c r="F26" s="71"/>
      <c r="G26" s="71"/>
      <c r="H26" s="71">
        <v>1.2038591267590608</v>
      </c>
      <c r="I26" s="71"/>
      <c r="J26" s="71"/>
      <c r="K26" s="6">
        <v>-5.1037225707213363E-3</v>
      </c>
      <c r="L26" s="42">
        <v>1.2746307351385233</v>
      </c>
      <c r="M26" s="42" t="s">
        <v>68</v>
      </c>
      <c r="N26" s="22">
        <v>1.09185587452385</v>
      </c>
      <c r="O26" s="42" t="s">
        <v>67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77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225186</v>
      </c>
      <c r="F28" s="66"/>
      <c r="G28" s="66"/>
      <c r="H28" s="66">
        <v>219266</v>
      </c>
      <c r="I28" s="66"/>
      <c r="J28" s="66"/>
      <c r="K28" s="7">
        <v>-2.6289378558169707E-2</v>
      </c>
      <c r="L28" s="5">
        <v>1296642</v>
      </c>
      <c r="M28" s="31">
        <v>0.16910295979923526</v>
      </c>
      <c r="N28" s="5">
        <v>18642533</v>
      </c>
      <c r="O28" s="31">
        <v>1.1761599134624033E-2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0.20167078332297453</v>
      </c>
      <c r="F29" s="167"/>
      <c r="G29" s="167"/>
      <c r="H29" s="167">
        <v>0.19636898375607423</v>
      </c>
      <c r="I29" s="167"/>
      <c r="J29" s="167"/>
      <c r="K29" s="10">
        <v>-2.6289378558169707E-2</v>
      </c>
      <c r="L29" s="23">
        <v>0.24862280161171998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78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0.45731661062677248</v>
      </c>
      <c r="F32" s="86"/>
      <c r="G32" s="87"/>
      <c r="H32" s="85">
        <v>0.39449508419293533</v>
      </c>
      <c r="I32" s="86"/>
      <c r="J32" s="183"/>
      <c r="K32" s="27">
        <v>-0.13736987674193046</v>
      </c>
      <c r="L32" s="186">
        <v>0.48537686628836935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0.51174278739600476</v>
      </c>
      <c r="F33" s="92"/>
      <c r="G33" s="184"/>
      <c r="H33" s="185">
        <v>0.5184255446434809</v>
      </c>
      <c r="I33" s="92"/>
      <c r="J33" s="184"/>
      <c r="K33" s="28">
        <v>1.3058820587352526E-2</v>
      </c>
      <c r="L33" s="187">
        <v>0.60917727040717518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223</v>
      </c>
      <c r="F36" s="121"/>
      <c r="G36" s="121"/>
      <c r="H36" s="71">
        <v>0.89558232931726911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105</v>
      </c>
      <c r="F37" s="123"/>
      <c r="G37" s="123"/>
      <c r="H37" s="107">
        <v>0.42168674698795183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144</v>
      </c>
      <c r="F38" s="121"/>
      <c r="G38" s="121"/>
      <c r="H38" s="71">
        <v>0.50704225352112675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61</v>
      </c>
      <c r="C42" s="120" t="s">
        <v>5</v>
      </c>
      <c r="D42" s="120"/>
      <c r="E42" s="121">
        <v>8</v>
      </c>
      <c r="F42" s="121"/>
      <c r="G42" s="120" t="s">
        <v>8</v>
      </c>
      <c r="H42" s="120"/>
      <c r="I42" s="120"/>
      <c r="J42" s="120"/>
      <c r="K42" s="120"/>
      <c r="L42" s="120"/>
      <c r="M42" s="109">
        <v>17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7</v>
      </c>
      <c r="C43" s="122" t="s">
        <v>6</v>
      </c>
      <c r="D43" s="122"/>
      <c r="E43" s="123">
        <v>3</v>
      </c>
      <c r="F43" s="123"/>
      <c r="G43" s="124" t="s">
        <v>9</v>
      </c>
      <c r="H43" s="124"/>
      <c r="I43" s="124"/>
      <c r="J43" s="124"/>
      <c r="K43" s="124"/>
      <c r="L43" s="124"/>
      <c r="M43" s="104">
        <v>240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58</v>
      </c>
      <c r="C44" s="120" t="s">
        <v>7</v>
      </c>
      <c r="D44" s="120"/>
      <c r="E44" s="121">
        <v>162</v>
      </c>
      <c r="F44" s="121"/>
      <c r="G44" s="120" t="s">
        <v>33</v>
      </c>
      <c r="H44" s="120"/>
      <c r="I44" s="120"/>
      <c r="J44" s="120"/>
      <c r="K44" s="120"/>
      <c r="L44" s="120"/>
      <c r="M44" s="109">
        <v>15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4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216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102</v>
      </c>
      <c r="C46" s="136" t="s">
        <v>35</v>
      </c>
      <c r="D46" s="137"/>
      <c r="E46" s="142">
        <v>8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232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85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79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2647613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77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2807885</v>
      </c>
      <c r="F9" s="66"/>
      <c r="G9" s="66"/>
      <c r="H9" s="66">
        <v>2970421</v>
      </c>
      <c r="I9" s="68"/>
      <c r="J9" s="69"/>
      <c r="K9" s="4">
        <v>5.7885561552556419E-2</v>
      </c>
      <c r="L9" s="5">
        <v>19303562</v>
      </c>
      <c r="M9" s="31">
        <v>0.153879423911504</v>
      </c>
      <c r="N9" s="5">
        <v>219114123</v>
      </c>
      <c r="O9" s="31">
        <v>1.3556501786970619E-2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1.0605345267605197</v>
      </c>
      <c r="F10" s="71"/>
      <c r="G10" s="71"/>
      <c r="H10" s="71">
        <v>1.1219241633879271</v>
      </c>
      <c r="I10" s="71"/>
      <c r="J10" s="71"/>
      <c r="K10" s="6">
        <v>5.7885561552556419E-2</v>
      </c>
      <c r="L10" s="42">
        <v>1.2564727813922729</v>
      </c>
      <c r="M10" s="42" t="s">
        <v>68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349702</v>
      </c>
      <c r="F11" s="66"/>
      <c r="G11" s="66"/>
      <c r="H11" s="66">
        <v>381946</v>
      </c>
      <c r="I11" s="66"/>
      <c r="J11" s="66"/>
      <c r="K11" s="4">
        <v>9.2204219592681769E-2</v>
      </c>
      <c r="L11" s="5">
        <v>2385458</v>
      </c>
      <c r="M11" s="31">
        <v>0.16011432605394854</v>
      </c>
      <c r="N11" s="5">
        <v>28326018</v>
      </c>
      <c r="O11" s="31">
        <v>1.3483928450514999E-2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0.38643965906868244</v>
      </c>
      <c r="F12" s="71"/>
      <c r="G12" s="71"/>
      <c r="H12" s="71">
        <v>0.42207102625277232</v>
      </c>
      <c r="I12" s="71"/>
      <c r="J12" s="71"/>
      <c r="K12" s="6">
        <v>9.2204219592681769E-2</v>
      </c>
      <c r="L12" s="35">
        <v>0.45739629835150358</v>
      </c>
      <c r="M12" s="42" t="s">
        <v>68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2458183</v>
      </c>
      <c r="F13" s="66"/>
      <c r="G13" s="66"/>
      <c r="H13" s="66">
        <v>2588475</v>
      </c>
      <c r="I13" s="66"/>
      <c r="J13" s="66"/>
      <c r="K13" s="4">
        <v>5.3003376884471098E-2</v>
      </c>
      <c r="L13" s="5">
        <v>16918104</v>
      </c>
      <c r="M13" s="31">
        <v>0.15300030074292012</v>
      </c>
      <c r="N13" s="5">
        <v>190788105</v>
      </c>
      <c r="O13" s="31">
        <v>1.3567276639180415E-2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0.92845253441496167</v>
      </c>
      <c r="F14" s="71"/>
      <c r="G14" s="71"/>
      <c r="H14" s="71">
        <v>0.97766365401590039</v>
      </c>
      <c r="I14" s="71"/>
      <c r="J14" s="71"/>
      <c r="K14" s="6">
        <v>5.300337688447132E-2</v>
      </c>
      <c r="L14" s="35">
        <v>1.1012028344180074</v>
      </c>
      <c r="M14" s="42" t="s">
        <v>68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1743767</v>
      </c>
      <c r="F15" s="66"/>
      <c r="G15" s="66"/>
      <c r="H15" s="66">
        <v>1227976</v>
      </c>
      <c r="I15" s="66"/>
      <c r="J15" s="66"/>
      <c r="K15" s="7">
        <v>-0.29579123816427311</v>
      </c>
      <c r="L15" s="5">
        <v>8047886</v>
      </c>
      <c r="M15" s="31">
        <v>0.15258367228362826</v>
      </c>
      <c r="N15" s="5">
        <v>95434998</v>
      </c>
      <c r="O15" s="31">
        <v>1.2867145446998384E-2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0.658618536772557</v>
      </c>
      <c r="F16" s="71"/>
      <c r="G16" s="71"/>
      <c r="H16" s="71">
        <v>0.46380494430266056</v>
      </c>
      <c r="I16" s="71"/>
      <c r="J16" s="71"/>
      <c r="K16" s="6">
        <v>-0.29579123816427311</v>
      </c>
      <c r="L16" s="42">
        <v>0.52383853854267592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714416</v>
      </c>
      <c r="F17" s="66"/>
      <c r="G17" s="66"/>
      <c r="H17" s="66">
        <v>1360499</v>
      </c>
      <c r="I17" s="66"/>
      <c r="J17" s="66"/>
      <c r="K17" s="7">
        <v>0.90435124633266883</v>
      </c>
      <c r="L17" s="5">
        <v>8870218</v>
      </c>
      <c r="M17" s="31">
        <v>0.15337830479476378</v>
      </c>
      <c r="N17" s="5">
        <v>95353107</v>
      </c>
      <c r="O17" s="31">
        <v>1.4268009116892227E-2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0.26983399764240468</v>
      </c>
      <c r="F18" s="71"/>
      <c r="G18" s="71"/>
      <c r="H18" s="71">
        <v>0.51385870971323977</v>
      </c>
      <c r="I18" s="71"/>
      <c r="J18" s="71"/>
      <c r="K18" s="6">
        <v>0.90435124633266883</v>
      </c>
      <c r="L18" s="42">
        <v>0.57736429587533145</v>
      </c>
      <c r="M18" s="42" t="s">
        <v>68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172973</v>
      </c>
      <c r="F19" s="66"/>
      <c r="G19" s="66"/>
      <c r="H19" s="66">
        <v>173642</v>
      </c>
      <c r="I19" s="66"/>
      <c r="J19" s="66"/>
      <c r="K19" s="7">
        <v>3.8676556456787026E-3</v>
      </c>
      <c r="L19" s="5">
        <v>653383</v>
      </c>
      <c r="M19" s="31">
        <v>0.26575836836893524</v>
      </c>
      <c r="N19" s="5">
        <v>14807806</v>
      </c>
      <c r="O19" s="31">
        <v>1.1726382693020154E-2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58</v>
      </c>
      <c r="F20" s="77"/>
      <c r="G20" s="78"/>
      <c r="H20" s="76">
        <v>61</v>
      </c>
      <c r="I20" s="77"/>
      <c r="J20" s="78"/>
      <c r="K20" s="8">
        <v>5.1724137931034475E-2</v>
      </c>
      <c r="L20" s="9">
        <v>343</v>
      </c>
      <c r="M20" s="32">
        <v>0.17784256559766765</v>
      </c>
      <c r="N20" s="9">
        <v>4895</v>
      </c>
      <c r="O20" s="32">
        <v>1.2461695607763024E-2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78</v>
      </c>
      <c r="F21" s="66"/>
      <c r="G21" s="66"/>
      <c r="H21" s="66">
        <v>78</v>
      </c>
      <c r="I21" s="66"/>
      <c r="J21" s="66"/>
      <c r="K21" s="4">
        <v>0</v>
      </c>
      <c r="L21" s="5">
        <v>458</v>
      </c>
      <c r="M21" s="31">
        <v>0.1703056768558952</v>
      </c>
      <c r="N21" s="5">
        <v>5376</v>
      </c>
      <c r="O21" s="31">
        <v>1.4508928571428572E-2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77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489331</v>
      </c>
      <c r="F23" s="66"/>
      <c r="G23" s="66"/>
      <c r="H23" s="66">
        <v>484324</v>
      </c>
      <c r="I23" s="66"/>
      <c r="J23" s="66"/>
      <c r="K23" s="7">
        <v>-1.0232337620138532E-2</v>
      </c>
      <c r="L23" s="5">
        <v>3183104</v>
      </c>
      <c r="M23" s="31">
        <v>0.15215462642753741</v>
      </c>
      <c r="N23" s="5">
        <v>40998519</v>
      </c>
      <c r="O23" s="31">
        <v>1.1813207203899244E-2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0.54073727005203698</v>
      </c>
      <c r="F24" s="167"/>
      <c r="G24" s="167"/>
      <c r="H24" s="167">
        <v>0.53520426374107255</v>
      </c>
      <c r="I24" s="167"/>
      <c r="J24" s="167"/>
      <c r="K24" s="10">
        <v>-1.0232337620138421E-2</v>
      </c>
      <c r="L24" s="23">
        <v>0.61033981183817299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3105239</v>
      </c>
      <c r="F25" s="66"/>
      <c r="G25" s="66"/>
      <c r="H25" s="66">
        <v>3048080</v>
      </c>
      <c r="I25" s="66"/>
      <c r="J25" s="66"/>
      <c r="K25" s="7">
        <v>-1.8407278795609661E-2</v>
      </c>
      <c r="L25" s="5">
        <v>19582528</v>
      </c>
      <c r="M25" s="31">
        <v>0.15565303928073024</v>
      </c>
      <c r="N25" s="5">
        <v>222796529</v>
      </c>
      <c r="O25" s="31">
        <v>1.368100308241337E-2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1.1728447473252321</v>
      </c>
      <c r="F26" s="71"/>
      <c r="G26" s="71"/>
      <c r="H26" s="71">
        <v>1.1512558670772504</v>
      </c>
      <c r="I26" s="71"/>
      <c r="J26" s="71"/>
      <c r="K26" s="6">
        <v>-1.840727879560955E-2</v>
      </c>
      <c r="L26" s="42">
        <v>1.2746307351385233</v>
      </c>
      <c r="M26" s="42" t="s">
        <v>68</v>
      </c>
      <c r="N26" s="22">
        <v>1.09185587452385</v>
      </c>
      <c r="O26" s="42" t="s">
        <v>67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77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197252</v>
      </c>
      <c r="F28" s="66"/>
      <c r="G28" s="66"/>
      <c r="H28" s="66">
        <v>187334</v>
      </c>
      <c r="I28" s="66"/>
      <c r="J28" s="66"/>
      <c r="K28" s="7">
        <v>-5.0280859002697076E-2</v>
      </c>
      <c r="L28" s="5">
        <v>1296642</v>
      </c>
      <c r="M28" s="31">
        <v>0.14447627024267301</v>
      </c>
      <c r="N28" s="5">
        <v>18642533</v>
      </c>
      <c r="O28" s="31">
        <v>1.0048741767012025E-2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0.21797414836236495</v>
      </c>
      <c r="F29" s="167"/>
      <c r="G29" s="167"/>
      <c r="H29" s="167">
        <v>0.20701422094232391</v>
      </c>
      <c r="I29" s="167"/>
      <c r="J29" s="167"/>
      <c r="K29" s="10">
        <v>-5.0280859002697076E-2</v>
      </c>
      <c r="L29" s="23">
        <v>0.24862280161171998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78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0.48406934718771177</v>
      </c>
      <c r="F32" s="86"/>
      <c r="G32" s="87"/>
      <c r="H32" s="85">
        <v>0.45899972705161596</v>
      </c>
      <c r="I32" s="86"/>
      <c r="J32" s="183"/>
      <c r="K32" s="27">
        <v>-5.1789315480813447E-2</v>
      </c>
      <c r="L32" s="186">
        <v>0.48537686628836935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0.56734470295911454</v>
      </c>
      <c r="F33" s="92"/>
      <c r="G33" s="184"/>
      <c r="H33" s="185">
        <v>0.60645152735064367</v>
      </c>
      <c r="I33" s="92"/>
      <c r="J33" s="184"/>
      <c r="K33" s="28">
        <v>6.8929566430352862E-2</v>
      </c>
      <c r="L33" s="187">
        <v>0.60917727040717518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135</v>
      </c>
      <c r="F36" s="121"/>
      <c r="G36" s="121"/>
      <c r="H36" s="71">
        <v>0.83333333333333337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116</v>
      </c>
      <c r="F37" s="123"/>
      <c r="G37" s="123"/>
      <c r="H37" s="107">
        <v>0.71604938271604934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101</v>
      </c>
      <c r="F38" s="121"/>
      <c r="G38" s="121"/>
      <c r="H38" s="71">
        <v>0.52604166666666663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49</v>
      </c>
      <c r="C42" s="120" t="s">
        <v>5</v>
      </c>
      <c r="D42" s="120"/>
      <c r="E42" s="121">
        <v>10</v>
      </c>
      <c r="F42" s="121"/>
      <c r="G42" s="120" t="s">
        <v>8</v>
      </c>
      <c r="H42" s="120"/>
      <c r="I42" s="120"/>
      <c r="J42" s="120"/>
      <c r="K42" s="120"/>
      <c r="L42" s="120"/>
      <c r="M42" s="109">
        <v>13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10</v>
      </c>
      <c r="C43" s="122" t="s">
        <v>6</v>
      </c>
      <c r="D43" s="122"/>
      <c r="E43" s="123">
        <v>2</v>
      </c>
      <c r="F43" s="123"/>
      <c r="G43" s="124" t="s">
        <v>9</v>
      </c>
      <c r="H43" s="124"/>
      <c r="I43" s="124"/>
      <c r="J43" s="124"/>
      <c r="K43" s="124"/>
      <c r="L43" s="124"/>
      <c r="M43" s="104">
        <v>91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50</v>
      </c>
      <c r="C44" s="120" t="s">
        <v>7</v>
      </c>
      <c r="D44" s="120"/>
      <c r="E44" s="121">
        <v>191</v>
      </c>
      <c r="F44" s="121"/>
      <c r="G44" s="120" t="s">
        <v>33</v>
      </c>
      <c r="H44" s="120"/>
      <c r="I44" s="120"/>
      <c r="J44" s="120"/>
      <c r="K44" s="120"/>
      <c r="L44" s="120"/>
      <c r="M44" s="109">
        <v>13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4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77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88</v>
      </c>
      <c r="C46" s="136" t="s">
        <v>35</v>
      </c>
      <c r="D46" s="137"/>
      <c r="E46" s="142">
        <v>5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201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86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853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20855457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80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19931249</v>
      </c>
      <c r="F9" s="66"/>
      <c r="G9" s="66"/>
      <c r="H9" s="66">
        <v>21165126</v>
      </c>
      <c r="I9" s="68"/>
      <c r="J9" s="69"/>
      <c r="K9" s="4">
        <v>6.1906657229559459E-2</v>
      </c>
      <c r="L9" s="5">
        <v>104217026</v>
      </c>
      <c r="M9" s="31">
        <v>0.20308702725790698</v>
      </c>
      <c r="N9" s="5">
        <v>219114123</v>
      </c>
      <c r="O9" s="31">
        <v>9.6594074860249873E-2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0.95568507561354321</v>
      </c>
      <c r="F10" s="71"/>
      <c r="G10" s="71"/>
      <c r="H10" s="71">
        <v>1.0148483440089564</v>
      </c>
      <c r="I10" s="71"/>
      <c r="J10" s="71"/>
      <c r="K10" s="6">
        <v>6.1906657229559459E-2</v>
      </c>
      <c r="L10" s="42">
        <v>1.2173525084011927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2578790</v>
      </c>
      <c r="F11" s="66"/>
      <c r="G11" s="66"/>
      <c r="H11" s="66">
        <v>2813933</v>
      </c>
      <c r="I11" s="66"/>
      <c r="J11" s="66"/>
      <c r="K11" s="4">
        <v>9.1183462011253269E-2</v>
      </c>
      <c r="L11" s="5">
        <v>16308719</v>
      </c>
      <c r="M11" s="31">
        <v>0.17254163248505294</v>
      </c>
      <c r="N11" s="5">
        <v>28326018</v>
      </c>
      <c r="O11" s="31">
        <v>9.9340931012611794E-2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0.36542308783423205</v>
      </c>
      <c r="F12" s="71"/>
      <c r="G12" s="71"/>
      <c r="H12" s="71">
        <v>0.39874363008179964</v>
      </c>
      <c r="I12" s="71"/>
      <c r="J12" s="71"/>
      <c r="K12" s="6">
        <v>9.1183462011253269E-2</v>
      </c>
      <c r="L12" s="35">
        <v>0.5533391636994025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17352459</v>
      </c>
      <c r="F13" s="66"/>
      <c r="G13" s="66"/>
      <c r="H13" s="66">
        <v>18351193</v>
      </c>
      <c r="I13" s="66"/>
      <c r="J13" s="66"/>
      <c r="K13" s="4">
        <v>5.7555761981630482E-2</v>
      </c>
      <c r="L13" s="5">
        <v>87908307</v>
      </c>
      <c r="M13" s="31">
        <v>0.20875379843226874</v>
      </c>
      <c r="N13" s="5">
        <v>190788105</v>
      </c>
      <c r="O13" s="31">
        <v>9.6186253330625623E-2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0.83203446464874875</v>
      </c>
      <c r="F14" s="71"/>
      <c r="G14" s="71"/>
      <c r="H14" s="71">
        <v>0.87992284225658546</v>
      </c>
      <c r="I14" s="71"/>
      <c r="J14" s="71"/>
      <c r="K14" s="6">
        <v>5.7555761981630482E-2</v>
      </c>
      <c r="L14" s="35">
        <v>1.0268513902493448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12814070</v>
      </c>
      <c r="F15" s="66"/>
      <c r="G15" s="66"/>
      <c r="H15" s="66">
        <v>9823265</v>
      </c>
      <c r="I15" s="66"/>
      <c r="J15" s="66"/>
      <c r="K15" s="7">
        <v>-0.23340008287764935</v>
      </c>
      <c r="L15" s="5">
        <v>42521542</v>
      </c>
      <c r="M15" s="31">
        <v>0.23101855055021286</v>
      </c>
      <c r="N15" s="5">
        <v>95434998</v>
      </c>
      <c r="O15" s="31">
        <v>0.10293147383939799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0.61442288222214458</v>
      </c>
      <c r="F16" s="71"/>
      <c r="G16" s="71"/>
      <c r="H16" s="71">
        <v>0.47101653058957182</v>
      </c>
      <c r="I16" s="71"/>
      <c r="J16" s="71"/>
      <c r="K16" s="6">
        <v>-0.23340008287764935</v>
      </c>
      <c r="L16" s="42">
        <v>0.49669145053886554</v>
      </c>
      <c r="M16" s="42" t="s">
        <v>68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4538389</v>
      </c>
      <c r="F17" s="66"/>
      <c r="G17" s="66"/>
      <c r="H17" s="66">
        <v>8527928</v>
      </c>
      <c r="I17" s="66"/>
      <c r="J17" s="66"/>
      <c r="K17" s="7">
        <v>0.87906501624254774</v>
      </c>
      <c r="L17" s="5">
        <v>45386765</v>
      </c>
      <c r="M17" s="31">
        <v>0.18789459878887602</v>
      </c>
      <c r="N17" s="5">
        <v>95353107</v>
      </c>
      <c r="O17" s="31">
        <v>8.9435239902565522E-2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0.21761158242660422</v>
      </c>
      <c r="F18" s="71"/>
      <c r="G18" s="71"/>
      <c r="H18" s="71">
        <v>0.40890631166701358</v>
      </c>
      <c r="I18" s="71"/>
      <c r="J18" s="71"/>
      <c r="K18" s="6">
        <v>0.87906501624254774</v>
      </c>
      <c r="L18" s="42">
        <v>0.53015993971047937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442983</v>
      </c>
      <c r="F19" s="66"/>
      <c r="G19" s="66"/>
      <c r="H19" s="66">
        <v>515338</v>
      </c>
      <c r="I19" s="66"/>
      <c r="J19" s="66"/>
      <c r="K19" s="7">
        <v>0.16333583907283122</v>
      </c>
      <c r="L19" s="5">
        <v>10450379</v>
      </c>
      <c r="M19" s="31">
        <v>4.9312852672615988E-2</v>
      </c>
      <c r="N19" s="5">
        <v>14807806</v>
      </c>
      <c r="O19" s="31">
        <v>3.4801779547895213E-2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709</v>
      </c>
      <c r="F20" s="77"/>
      <c r="G20" s="78"/>
      <c r="H20" s="76">
        <v>779</v>
      </c>
      <c r="I20" s="77"/>
      <c r="J20" s="78"/>
      <c r="K20" s="8">
        <v>9.8730606488011352E-2</v>
      </c>
      <c r="L20" s="9">
        <v>1593</v>
      </c>
      <c r="M20" s="32">
        <v>0.48901443816698054</v>
      </c>
      <c r="N20" s="9">
        <v>4895</v>
      </c>
      <c r="O20" s="32">
        <v>0.15914198161389173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847</v>
      </c>
      <c r="F21" s="66"/>
      <c r="G21" s="66"/>
      <c r="H21" s="66">
        <v>847</v>
      </c>
      <c r="I21" s="66"/>
      <c r="J21" s="66"/>
      <c r="K21" s="4">
        <v>0</v>
      </c>
      <c r="L21" s="5">
        <v>1661</v>
      </c>
      <c r="M21" s="31">
        <v>0.50993377483443714</v>
      </c>
      <c r="N21" s="5">
        <v>5376</v>
      </c>
      <c r="O21" s="31">
        <v>0.15755208333333334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80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3955879</v>
      </c>
      <c r="F23" s="66"/>
      <c r="G23" s="66"/>
      <c r="H23" s="66">
        <v>3897100</v>
      </c>
      <c r="I23" s="66"/>
      <c r="J23" s="66"/>
      <c r="K23" s="7">
        <v>-1.4858644564204271E-2</v>
      </c>
      <c r="L23" s="5">
        <v>24894707</v>
      </c>
      <c r="M23" s="31">
        <v>0.1565433166174641</v>
      </c>
      <c r="N23" s="5">
        <v>40998519</v>
      </c>
      <c r="O23" s="31">
        <v>9.5054653071736564E-2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0.56056116212587848</v>
      </c>
      <c r="F24" s="167"/>
      <c r="G24" s="167"/>
      <c r="H24" s="167">
        <v>0.55223198306135268</v>
      </c>
      <c r="I24" s="167"/>
      <c r="J24" s="167"/>
      <c r="K24" s="10">
        <v>-1.4858644564204382E-2</v>
      </c>
      <c r="L24" s="23">
        <v>0.84465348577786292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22840975</v>
      </c>
      <c r="F25" s="66"/>
      <c r="G25" s="66"/>
      <c r="H25" s="66">
        <v>22106468</v>
      </c>
      <c r="I25" s="66"/>
      <c r="J25" s="66"/>
      <c r="K25" s="7">
        <v>-3.2157427605432831E-2</v>
      </c>
      <c r="L25" s="5">
        <v>98728702</v>
      </c>
      <c r="M25" s="31">
        <v>0.22391125936204448</v>
      </c>
      <c r="N25" s="5">
        <v>222796529</v>
      </c>
      <c r="O25" s="31">
        <v>9.922267684879417E-2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1.0952037636959957</v>
      </c>
      <c r="F26" s="71"/>
      <c r="G26" s="71"/>
      <c r="H26" s="71">
        <v>1.0599848279517443</v>
      </c>
      <c r="I26" s="71"/>
      <c r="J26" s="71"/>
      <c r="K26" s="6">
        <v>-3.215742760543272E-2</v>
      </c>
      <c r="L26" s="42">
        <v>1.153243741870871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80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1594837</v>
      </c>
      <c r="F28" s="66"/>
      <c r="G28" s="66"/>
      <c r="H28" s="66">
        <v>1605185</v>
      </c>
      <c r="I28" s="66"/>
      <c r="J28" s="66"/>
      <c r="K28" s="7">
        <v>6.4884373763587355E-3</v>
      </c>
      <c r="L28" s="5">
        <v>11474627</v>
      </c>
      <c r="M28" s="31">
        <v>0.13988995023541942</v>
      </c>
      <c r="N28" s="5">
        <v>18642533</v>
      </c>
      <c r="O28" s="31">
        <v>8.6103374471698663E-2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0.22599368740078996</v>
      </c>
      <c r="F29" s="167"/>
      <c r="G29" s="167"/>
      <c r="H29" s="167">
        <v>0.2274600332889424</v>
      </c>
      <c r="I29" s="167"/>
      <c r="J29" s="167"/>
      <c r="K29" s="10">
        <v>6.4884373763589576E-3</v>
      </c>
      <c r="L29" s="23">
        <v>0.38932306749184803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81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0.49812974025988943</v>
      </c>
      <c r="F32" s="86"/>
      <c r="G32" s="87"/>
      <c r="H32" s="85">
        <v>0.48327688345667663</v>
      </c>
      <c r="I32" s="86"/>
      <c r="J32" s="183"/>
      <c r="K32" s="27">
        <v>-2.9817245594418007E-2</v>
      </c>
      <c r="L32" s="186">
        <v>0.55783432029515012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0.55049715656196119</v>
      </c>
      <c r="F33" s="92"/>
      <c r="G33" s="184"/>
      <c r="H33" s="185">
        <v>0.58022561434763054</v>
      </c>
      <c r="I33" s="92"/>
      <c r="J33" s="184"/>
      <c r="K33" s="28">
        <v>5.4002927047495541E-2</v>
      </c>
      <c r="L33" s="187">
        <v>0.65999136573814421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1521</v>
      </c>
      <c r="F36" s="121"/>
      <c r="G36" s="121"/>
      <c r="H36" s="71">
        <v>0.9314145744029394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1520</v>
      </c>
      <c r="F37" s="123"/>
      <c r="G37" s="123"/>
      <c r="H37" s="107">
        <v>0.93080220453153706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919</v>
      </c>
      <c r="F38" s="121"/>
      <c r="G38" s="121"/>
      <c r="H38" s="71">
        <v>0.5224559408754974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279</v>
      </c>
      <c r="C42" s="120" t="s">
        <v>5</v>
      </c>
      <c r="D42" s="120"/>
      <c r="E42" s="121">
        <v>30</v>
      </c>
      <c r="F42" s="121"/>
      <c r="G42" s="120" t="s">
        <v>8</v>
      </c>
      <c r="H42" s="120"/>
      <c r="I42" s="120"/>
      <c r="J42" s="120"/>
      <c r="K42" s="120"/>
      <c r="L42" s="120"/>
      <c r="M42" s="109">
        <v>96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81</v>
      </c>
      <c r="C43" s="122" t="s">
        <v>6</v>
      </c>
      <c r="D43" s="122"/>
      <c r="E43" s="123">
        <v>39</v>
      </c>
      <c r="F43" s="123"/>
      <c r="G43" s="124" t="s">
        <v>9</v>
      </c>
      <c r="H43" s="124"/>
      <c r="I43" s="124"/>
      <c r="J43" s="124"/>
      <c r="K43" s="124"/>
      <c r="L43" s="124"/>
      <c r="M43" s="104">
        <v>539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214</v>
      </c>
      <c r="C44" s="120" t="s">
        <v>7</v>
      </c>
      <c r="D44" s="120"/>
      <c r="E44" s="121">
        <v>1146</v>
      </c>
      <c r="F44" s="121"/>
      <c r="G44" s="120" t="s">
        <v>33</v>
      </c>
      <c r="H44" s="120"/>
      <c r="I44" s="120"/>
      <c r="J44" s="120"/>
      <c r="K44" s="120"/>
      <c r="L44" s="120"/>
      <c r="M44" s="109">
        <v>76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9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436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769</v>
      </c>
      <c r="C46" s="136" t="s">
        <v>35</v>
      </c>
      <c r="D46" s="137"/>
      <c r="E46" s="142">
        <v>95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1352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87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144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8180957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5847761</v>
      </c>
      <c r="F9" s="66"/>
      <c r="G9" s="66"/>
      <c r="H9" s="66">
        <v>6101165</v>
      </c>
      <c r="I9" s="68"/>
      <c r="J9" s="69"/>
      <c r="K9" s="4">
        <v>4.3333508329085335E-2</v>
      </c>
      <c r="L9" s="5">
        <v>14338127</v>
      </c>
      <c r="M9" s="31">
        <v>0.42552036259687198</v>
      </c>
      <c r="N9" s="5">
        <v>219114123</v>
      </c>
      <c r="O9" s="31">
        <v>2.7844690777873774E-2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0.71480158128199422</v>
      </c>
      <c r="F10" s="71"/>
      <c r="G10" s="71"/>
      <c r="H10" s="71">
        <v>0.74577644155812084</v>
      </c>
      <c r="I10" s="71"/>
      <c r="J10" s="71"/>
      <c r="K10" s="6">
        <v>4.3333508329085335E-2</v>
      </c>
      <c r="L10" s="42">
        <v>0.82144848421237893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297945</v>
      </c>
      <c r="F11" s="66"/>
      <c r="G11" s="66"/>
      <c r="H11" s="66">
        <v>341366</v>
      </c>
      <c r="I11" s="66"/>
      <c r="J11" s="66"/>
      <c r="K11" s="4">
        <v>0.14573495108157553</v>
      </c>
      <c r="L11" s="5">
        <v>1038905</v>
      </c>
      <c r="M11" s="31">
        <v>0.32858249791848149</v>
      </c>
      <c r="N11" s="5">
        <v>28326018</v>
      </c>
      <c r="O11" s="31">
        <v>1.205132327459511E-2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0.12566630197028836</v>
      </c>
      <c r="F12" s="71"/>
      <c r="G12" s="71"/>
      <c r="H12" s="71">
        <v>0.14398027434053082</v>
      </c>
      <c r="I12" s="71"/>
      <c r="J12" s="71"/>
      <c r="K12" s="6">
        <v>0.14573495108157553</v>
      </c>
      <c r="L12" s="35">
        <v>0.20392362155930843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5549816</v>
      </c>
      <c r="F13" s="66"/>
      <c r="G13" s="66"/>
      <c r="H13" s="66">
        <v>5759799</v>
      </c>
      <c r="I13" s="66"/>
      <c r="J13" s="66"/>
      <c r="K13" s="4">
        <v>3.7836029158444084E-2</v>
      </c>
      <c r="L13" s="5">
        <v>13299222</v>
      </c>
      <c r="M13" s="31">
        <v>0.43309292829309864</v>
      </c>
      <c r="N13" s="5">
        <v>190788105</v>
      </c>
      <c r="O13" s="31">
        <v>3.0189507883628279E-2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0.67838224794483093</v>
      </c>
      <c r="F14" s="71"/>
      <c r="G14" s="71"/>
      <c r="H14" s="71">
        <v>0.70404953845864238</v>
      </c>
      <c r="I14" s="71"/>
      <c r="J14" s="71"/>
      <c r="K14" s="6">
        <v>3.7836029158444084E-2</v>
      </c>
      <c r="L14" s="35">
        <v>0.76192837133496738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4129637</v>
      </c>
      <c r="F15" s="66"/>
      <c r="G15" s="66"/>
      <c r="H15" s="66">
        <v>3035712</v>
      </c>
      <c r="I15" s="66"/>
      <c r="J15" s="66"/>
      <c r="K15" s="7">
        <v>-0.26489616399698079</v>
      </c>
      <c r="L15" s="5">
        <v>6757020</v>
      </c>
      <c r="M15" s="31">
        <v>0.4492678725236865</v>
      </c>
      <c r="N15" s="5">
        <v>95434998</v>
      </c>
      <c r="O15" s="31">
        <v>3.1809211123994575E-2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0.50478654269909984</v>
      </c>
      <c r="F16" s="71"/>
      <c r="G16" s="71"/>
      <c r="H16" s="71">
        <v>0.37107052390081013</v>
      </c>
      <c r="I16" s="71"/>
      <c r="J16" s="71"/>
      <c r="K16" s="6">
        <v>-0.26489616399698079</v>
      </c>
      <c r="L16" s="42">
        <v>0.38711777603816233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1420179</v>
      </c>
      <c r="F17" s="66"/>
      <c r="G17" s="66"/>
      <c r="H17" s="66">
        <v>2724087</v>
      </c>
      <c r="I17" s="66"/>
      <c r="J17" s="66"/>
      <c r="K17" s="7">
        <v>0.91812933440080435</v>
      </c>
      <c r="L17" s="5">
        <v>6542202</v>
      </c>
      <c r="M17" s="31">
        <v>0.41638686790777785</v>
      </c>
      <c r="N17" s="5">
        <v>95353107</v>
      </c>
      <c r="O17" s="31">
        <v>2.856841361236399E-2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0.17359570524573104</v>
      </c>
      <c r="F18" s="71"/>
      <c r="G18" s="71"/>
      <c r="H18" s="71">
        <v>0.3329790145578323</v>
      </c>
      <c r="I18" s="71"/>
      <c r="J18" s="71"/>
      <c r="K18" s="6">
        <v>0.91812933440080435</v>
      </c>
      <c r="L18" s="42">
        <v>0.37481059529680505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52461</v>
      </c>
      <c r="F19" s="66"/>
      <c r="G19" s="66"/>
      <c r="H19" s="66">
        <v>69429</v>
      </c>
      <c r="I19" s="66"/>
      <c r="J19" s="66"/>
      <c r="K19" s="7">
        <v>0.3234402699147938</v>
      </c>
      <c r="L19" s="5">
        <v>247667</v>
      </c>
      <c r="M19" s="31">
        <v>0.28033205877246464</v>
      </c>
      <c r="N19" s="5">
        <v>14807806</v>
      </c>
      <c r="O19" s="31">
        <v>4.6886756890250989E-3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134</v>
      </c>
      <c r="F20" s="77"/>
      <c r="G20" s="78"/>
      <c r="H20" s="76">
        <v>139</v>
      </c>
      <c r="I20" s="77"/>
      <c r="J20" s="78"/>
      <c r="K20" s="8">
        <v>3.7313432835820892E-2</v>
      </c>
      <c r="L20" s="9">
        <v>382</v>
      </c>
      <c r="M20" s="32">
        <v>0.36387434554973824</v>
      </c>
      <c r="N20" s="9">
        <v>4895</v>
      </c>
      <c r="O20" s="32">
        <v>2.8396322778345251E-2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70</v>
      </c>
      <c r="F21" s="66"/>
      <c r="G21" s="66"/>
      <c r="H21" s="66">
        <v>70</v>
      </c>
      <c r="I21" s="66"/>
      <c r="J21" s="66"/>
      <c r="K21" s="4">
        <v>0</v>
      </c>
      <c r="L21" s="5">
        <v>296</v>
      </c>
      <c r="M21" s="31">
        <v>0.23648648648648649</v>
      </c>
      <c r="N21" s="5">
        <v>5376</v>
      </c>
      <c r="O21" s="31">
        <v>1.3020833333333334E-2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471182</v>
      </c>
      <c r="F23" s="66"/>
      <c r="G23" s="66"/>
      <c r="H23" s="66">
        <v>450438</v>
      </c>
      <c r="I23" s="66"/>
      <c r="J23" s="66"/>
      <c r="K23" s="7">
        <v>-4.4025450887342887E-2</v>
      </c>
      <c r="L23" s="5">
        <v>1238337</v>
      </c>
      <c r="M23" s="31">
        <v>0.36374427962662831</v>
      </c>
      <c r="N23" s="5">
        <v>40998519</v>
      </c>
      <c r="O23" s="31">
        <v>1.0986689543590587E-2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0.1987336572017131</v>
      </c>
      <c r="F24" s="167"/>
      <c r="G24" s="167"/>
      <c r="H24" s="167">
        <v>0.18998431833691704</v>
      </c>
      <c r="I24" s="167"/>
      <c r="J24" s="167"/>
      <c r="K24" s="10">
        <v>-4.4025450887342887E-2</v>
      </c>
      <c r="L24" s="23">
        <v>0.24306954509881976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7566042</v>
      </c>
      <c r="F25" s="66"/>
      <c r="G25" s="66"/>
      <c r="H25" s="66">
        <v>7181912</v>
      </c>
      <c r="I25" s="66"/>
      <c r="J25" s="66"/>
      <c r="K25" s="7">
        <v>-5.0770270638201609E-2</v>
      </c>
      <c r="L25" s="5">
        <v>16007119</v>
      </c>
      <c r="M25" s="31">
        <v>0.44866986994973923</v>
      </c>
      <c r="N25" s="5">
        <v>222796529</v>
      </c>
      <c r="O25" s="31">
        <v>3.2235295730302871E-2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0.92483581077372734</v>
      </c>
      <c r="F26" s="71"/>
      <c r="G26" s="71"/>
      <c r="H26" s="71">
        <v>0.87788164636484456</v>
      </c>
      <c r="I26" s="71"/>
      <c r="J26" s="71"/>
      <c r="K26" s="6">
        <v>-5.0770270638201609E-2</v>
      </c>
      <c r="L26" s="42">
        <v>0.91706703666086731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309470</v>
      </c>
      <c r="F28" s="66"/>
      <c r="G28" s="66"/>
      <c r="H28" s="66">
        <v>313201</v>
      </c>
      <c r="I28" s="66"/>
      <c r="J28" s="66"/>
      <c r="K28" s="7">
        <v>1.205609590590373E-2</v>
      </c>
      <c r="L28" s="5">
        <v>794220</v>
      </c>
      <c r="M28" s="31">
        <v>0.39435043187026264</v>
      </c>
      <c r="N28" s="5">
        <v>18642533</v>
      </c>
      <c r="O28" s="31">
        <v>1.6800345747007662E-2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0.13052728010453318</v>
      </c>
      <c r="F29" s="167"/>
      <c r="G29" s="167"/>
      <c r="H29" s="167">
        <v>0.13210092951181018</v>
      </c>
      <c r="I29" s="167"/>
      <c r="J29" s="167"/>
      <c r="K29" s="10">
        <v>1.205609590590373E-2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69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0.22648997085941533</v>
      </c>
      <c r="F32" s="86"/>
      <c r="G32" s="87"/>
      <c r="H32" s="85">
        <v>0.21179186831114646</v>
      </c>
      <c r="I32" s="86"/>
      <c r="J32" s="183"/>
      <c r="K32" s="27">
        <v>-6.4895158458879942E-2</v>
      </c>
      <c r="L32" s="186">
        <v>0.26717673825452504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0.41323531165671978</v>
      </c>
      <c r="F33" s="92"/>
      <c r="G33" s="184"/>
      <c r="H33" s="185">
        <v>0.44231906406031074</v>
      </c>
      <c r="I33" s="92"/>
      <c r="J33" s="184"/>
      <c r="K33" s="28">
        <v>7.0380607811539653E-2</v>
      </c>
      <c r="L33" s="187">
        <v>0.45061191513567656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172</v>
      </c>
      <c r="F36" s="121"/>
      <c r="G36" s="121"/>
      <c r="H36" s="71">
        <v>0.68799999999999994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152</v>
      </c>
      <c r="F37" s="123"/>
      <c r="G37" s="123"/>
      <c r="H37" s="107">
        <v>0.60799999999999998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175</v>
      </c>
      <c r="F38" s="121"/>
      <c r="G38" s="121"/>
      <c r="H38" s="71">
        <v>0.85365853658536583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59</v>
      </c>
      <c r="C42" s="120" t="s">
        <v>5</v>
      </c>
      <c r="D42" s="120"/>
      <c r="E42" s="121">
        <v>8</v>
      </c>
      <c r="F42" s="121"/>
      <c r="G42" s="120" t="s">
        <v>8</v>
      </c>
      <c r="H42" s="120"/>
      <c r="I42" s="120"/>
      <c r="J42" s="120"/>
      <c r="K42" s="120"/>
      <c r="L42" s="120"/>
      <c r="M42" s="109">
        <v>11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22</v>
      </c>
      <c r="C43" s="122" t="s">
        <v>6</v>
      </c>
      <c r="D43" s="122"/>
      <c r="E43" s="123">
        <v>2</v>
      </c>
      <c r="F43" s="123"/>
      <c r="G43" s="124" t="s">
        <v>9</v>
      </c>
      <c r="H43" s="124"/>
      <c r="I43" s="124"/>
      <c r="J43" s="124"/>
      <c r="K43" s="124"/>
      <c r="L43" s="124"/>
      <c r="M43" s="104">
        <v>212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37</v>
      </c>
      <c r="C44" s="120" t="s">
        <v>7</v>
      </c>
      <c r="D44" s="120"/>
      <c r="E44" s="121">
        <v>252</v>
      </c>
      <c r="F44" s="121"/>
      <c r="G44" s="120" t="s">
        <v>33</v>
      </c>
      <c r="H44" s="120"/>
      <c r="I44" s="120"/>
      <c r="J44" s="120"/>
      <c r="K44" s="120"/>
      <c r="L44" s="120"/>
      <c r="M44" s="109">
        <v>11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7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132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134</v>
      </c>
      <c r="C46" s="136" t="s">
        <v>35</v>
      </c>
      <c r="D46" s="137"/>
      <c r="E46" s="142">
        <v>18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259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88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223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3971796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3242513</v>
      </c>
      <c r="F9" s="66"/>
      <c r="G9" s="66"/>
      <c r="H9" s="66">
        <v>3438321</v>
      </c>
      <c r="I9" s="68"/>
      <c r="J9" s="69"/>
      <c r="K9" s="4">
        <v>6.0387730134004114E-2</v>
      </c>
      <c r="L9" s="5">
        <v>48545140</v>
      </c>
      <c r="M9" s="31">
        <v>7.0827295997086426E-2</v>
      </c>
      <c r="N9" s="5">
        <v>219114123</v>
      </c>
      <c r="O9" s="31">
        <v>1.5691918681115778E-2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0.81638457765705996</v>
      </c>
      <c r="F10" s="71"/>
      <c r="G10" s="71"/>
      <c r="H10" s="71">
        <v>0.86568418921817736</v>
      </c>
      <c r="I10" s="71"/>
      <c r="J10" s="71"/>
      <c r="K10" s="6">
        <v>6.0387730134004114E-2</v>
      </c>
      <c r="L10" s="42">
        <v>0.85955437302714288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259223</v>
      </c>
      <c r="F11" s="66"/>
      <c r="G11" s="66"/>
      <c r="H11" s="66">
        <v>285368</v>
      </c>
      <c r="I11" s="66"/>
      <c r="J11" s="66"/>
      <c r="K11" s="4">
        <v>0.1008591058663777</v>
      </c>
      <c r="L11" s="5">
        <v>3470620</v>
      </c>
      <c r="M11" s="31">
        <v>8.222392540814033E-2</v>
      </c>
      <c r="N11" s="5">
        <v>28326018</v>
      </c>
      <c r="O11" s="31">
        <v>1.0074412859583723E-2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0.20595467651220642</v>
      </c>
      <c r="F12" s="71"/>
      <c r="G12" s="71"/>
      <c r="H12" s="71">
        <v>0.22672708103422659</v>
      </c>
      <c r="I12" s="71"/>
      <c r="J12" s="71"/>
      <c r="K12" s="6">
        <v>0.10085910586637747</v>
      </c>
      <c r="L12" s="35">
        <v>0.19457738501970206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2983290</v>
      </c>
      <c r="F13" s="66"/>
      <c r="G13" s="66"/>
      <c r="H13" s="66">
        <v>3152953</v>
      </c>
      <c r="I13" s="66"/>
      <c r="J13" s="66"/>
      <c r="K13" s="4">
        <v>5.6871105390357668E-2</v>
      </c>
      <c r="L13" s="5">
        <v>45074520</v>
      </c>
      <c r="M13" s="31">
        <v>6.9949785377636853E-2</v>
      </c>
      <c r="N13" s="5">
        <v>190788105</v>
      </c>
      <c r="O13" s="31">
        <v>1.6525941174372481E-2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0.75111863751310493</v>
      </c>
      <c r="F14" s="71"/>
      <c r="G14" s="71"/>
      <c r="H14" s="71">
        <v>0.79383558470777449</v>
      </c>
      <c r="I14" s="71"/>
      <c r="J14" s="71"/>
      <c r="K14" s="6">
        <v>5.6871105390357446E-2</v>
      </c>
      <c r="L14" s="35">
        <v>0.79810256553177961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2273854</v>
      </c>
      <c r="F15" s="66"/>
      <c r="G15" s="66"/>
      <c r="H15" s="66">
        <v>1735546</v>
      </c>
      <c r="I15" s="66"/>
      <c r="J15" s="66"/>
      <c r="K15" s="7">
        <v>-0.23673815469242965</v>
      </c>
      <c r="L15" s="5">
        <v>25038863</v>
      </c>
      <c r="M15" s="31">
        <v>6.9314089861029229E-2</v>
      </c>
      <c r="N15" s="5">
        <v>95434998</v>
      </c>
      <c r="O15" s="31">
        <v>1.8185634582399215E-2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0.57250019890246129</v>
      </c>
      <c r="F16" s="71"/>
      <c r="G16" s="71"/>
      <c r="H16" s="71">
        <v>0.43696755825324363</v>
      </c>
      <c r="I16" s="71"/>
      <c r="J16" s="71"/>
      <c r="K16" s="6">
        <v>-0.23673815469242976</v>
      </c>
      <c r="L16" s="42">
        <v>0.44334539332418293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709436</v>
      </c>
      <c r="F17" s="66"/>
      <c r="G17" s="66"/>
      <c r="H17" s="66">
        <v>1417407</v>
      </c>
      <c r="I17" s="66"/>
      <c r="J17" s="66"/>
      <c r="K17" s="7">
        <v>0.99793497933569775</v>
      </c>
      <c r="L17" s="5">
        <v>20035657</v>
      </c>
      <c r="M17" s="31">
        <v>7.0744223660846262E-2</v>
      </c>
      <c r="N17" s="5">
        <v>95353107</v>
      </c>
      <c r="O17" s="31">
        <v>1.4864822391157112E-2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0.17861843861064364</v>
      </c>
      <c r="F18" s="71"/>
      <c r="G18" s="71"/>
      <c r="H18" s="71">
        <v>0.35686802645453092</v>
      </c>
      <c r="I18" s="71"/>
      <c r="J18" s="71"/>
      <c r="K18" s="6">
        <v>0.99793497933569797</v>
      </c>
      <c r="L18" s="42">
        <v>0.35475717220759662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181324</v>
      </c>
      <c r="F19" s="66"/>
      <c r="G19" s="66"/>
      <c r="H19" s="66">
        <v>243663</v>
      </c>
      <c r="I19" s="66"/>
      <c r="J19" s="66"/>
      <c r="K19" s="7">
        <v>0.3437989455339614</v>
      </c>
      <c r="L19" s="5">
        <v>978908</v>
      </c>
      <c r="M19" s="31">
        <v>0.24891307456880524</v>
      </c>
      <c r="N19" s="5">
        <v>14807806</v>
      </c>
      <c r="O19" s="31">
        <v>1.6455037295869491E-2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137</v>
      </c>
      <c r="F20" s="77"/>
      <c r="G20" s="78"/>
      <c r="H20" s="76">
        <v>162</v>
      </c>
      <c r="I20" s="77"/>
      <c r="J20" s="78"/>
      <c r="K20" s="8">
        <v>0.18248175182481763</v>
      </c>
      <c r="L20" s="9">
        <v>1533</v>
      </c>
      <c r="M20" s="32">
        <v>0.10567514677103718</v>
      </c>
      <c r="N20" s="9">
        <v>4895</v>
      </c>
      <c r="O20" s="32">
        <v>3.3094994892747705E-2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221</v>
      </c>
      <c r="F21" s="66"/>
      <c r="G21" s="66"/>
      <c r="H21" s="66">
        <v>221</v>
      </c>
      <c r="I21" s="66"/>
      <c r="J21" s="66"/>
      <c r="K21" s="4">
        <v>0</v>
      </c>
      <c r="L21" s="5">
        <v>1775</v>
      </c>
      <c r="M21" s="31">
        <v>0.12450704225352113</v>
      </c>
      <c r="N21" s="5">
        <v>5376</v>
      </c>
      <c r="O21" s="31">
        <v>4.1108630952380952E-2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328034</v>
      </c>
      <c r="F23" s="66"/>
      <c r="G23" s="66"/>
      <c r="H23" s="66">
        <v>315428</v>
      </c>
      <c r="I23" s="66"/>
      <c r="J23" s="66"/>
      <c r="K23" s="7">
        <v>-3.842894334123903E-2</v>
      </c>
      <c r="L23" s="5">
        <v>4671993</v>
      </c>
      <c r="M23" s="31">
        <v>6.7514655950897187E-2</v>
      </c>
      <c r="N23" s="5">
        <v>40998519</v>
      </c>
      <c r="O23" s="31">
        <v>7.6936437630832468E-3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0.26062554771376428</v>
      </c>
      <c r="F24" s="167"/>
      <c r="G24" s="167"/>
      <c r="H24" s="167">
        <v>0.25060998330739265</v>
      </c>
      <c r="I24" s="167"/>
      <c r="J24" s="167"/>
      <c r="K24" s="10">
        <v>-3.842894334123903E-2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4161698</v>
      </c>
      <c r="F25" s="66"/>
      <c r="G25" s="66"/>
      <c r="H25" s="66">
        <v>3957516</v>
      </c>
      <c r="I25" s="66"/>
      <c r="J25" s="66"/>
      <c r="K25" s="7">
        <v>-4.9062185675173953E-2</v>
      </c>
      <c r="L25" s="5">
        <v>55968651</v>
      </c>
      <c r="M25" s="31">
        <v>7.0709512008785058E-2</v>
      </c>
      <c r="N25" s="5">
        <v>222796529</v>
      </c>
      <c r="O25" s="31">
        <v>1.776291586661119E-2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1.0478126268317909</v>
      </c>
      <c r="F26" s="71"/>
      <c r="G26" s="71"/>
      <c r="H26" s="71">
        <v>0.99640464918137794</v>
      </c>
      <c r="I26" s="71"/>
      <c r="J26" s="71"/>
      <c r="K26" s="6">
        <v>-4.9062185675173842E-2</v>
      </c>
      <c r="L26" s="42">
        <v>0.99099721866040502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146622</v>
      </c>
      <c r="F28" s="66"/>
      <c r="G28" s="66"/>
      <c r="H28" s="66">
        <v>137756</v>
      </c>
      <c r="I28" s="66"/>
      <c r="J28" s="66"/>
      <c r="K28" s="7">
        <v>-6.0468415381047858E-2</v>
      </c>
      <c r="L28" s="5">
        <v>2223817</v>
      </c>
      <c r="M28" s="31">
        <v>6.1945744636361717E-2</v>
      </c>
      <c r="N28" s="5">
        <v>18642533</v>
      </c>
      <c r="O28" s="31">
        <v>7.3893392062119459E-3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0.11649231194597984</v>
      </c>
      <c r="F29" s="167"/>
      <c r="G29" s="167"/>
      <c r="H29" s="167">
        <v>0.10944820643853172</v>
      </c>
      <c r="I29" s="167"/>
      <c r="J29" s="167"/>
      <c r="K29" s="10">
        <v>-6.0468415381047969E-2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0.38367677959228813</v>
      </c>
      <c r="F32" s="86"/>
      <c r="G32" s="87"/>
      <c r="H32" s="85">
        <v>0.3713409939768369</v>
      </c>
      <c r="I32" s="86"/>
      <c r="J32" s="183"/>
      <c r="K32" s="27">
        <v>-3.2151504265021669E-2</v>
      </c>
      <c r="L32" s="186">
        <v>0.30295769824790536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0.48571533896118257</v>
      </c>
      <c r="F33" s="92"/>
      <c r="G33" s="184"/>
      <c r="H33" s="185">
        <v>0.53722626229401393</v>
      </c>
      <c r="I33" s="92"/>
      <c r="J33" s="184"/>
      <c r="K33" s="28">
        <v>0.10605167101166635</v>
      </c>
      <c r="L33" s="187">
        <v>0.44786605241281069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282</v>
      </c>
      <c r="F36" s="121"/>
      <c r="G36" s="121"/>
      <c r="H36" s="71">
        <v>0.97916666666666663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236</v>
      </c>
      <c r="F37" s="123"/>
      <c r="G37" s="123"/>
      <c r="H37" s="107">
        <v>0.81944444444444442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203</v>
      </c>
      <c r="F38" s="121"/>
      <c r="G38" s="121"/>
      <c r="H38" s="71">
        <v>0.59530791788856308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49</v>
      </c>
      <c r="C42" s="120" t="s">
        <v>5</v>
      </c>
      <c r="D42" s="120"/>
      <c r="E42" s="121">
        <v>9</v>
      </c>
      <c r="F42" s="121"/>
      <c r="G42" s="120" t="s">
        <v>8</v>
      </c>
      <c r="H42" s="120"/>
      <c r="I42" s="120"/>
      <c r="J42" s="120"/>
      <c r="K42" s="120"/>
      <c r="L42" s="120"/>
      <c r="M42" s="109">
        <v>17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6</v>
      </c>
      <c r="C43" s="122" t="s">
        <v>6</v>
      </c>
      <c r="D43" s="122"/>
      <c r="E43" s="123">
        <v>2</v>
      </c>
      <c r="F43" s="123"/>
      <c r="G43" s="124" t="s">
        <v>9</v>
      </c>
      <c r="H43" s="124"/>
      <c r="I43" s="124"/>
      <c r="J43" s="124"/>
      <c r="K43" s="124"/>
      <c r="L43" s="124"/>
      <c r="M43" s="104">
        <v>50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37</v>
      </c>
      <c r="C44" s="120" t="s">
        <v>7</v>
      </c>
      <c r="D44" s="120"/>
      <c r="E44" s="121">
        <v>92</v>
      </c>
      <c r="F44" s="121"/>
      <c r="G44" s="120" t="s">
        <v>33</v>
      </c>
      <c r="H44" s="120"/>
      <c r="I44" s="120"/>
      <c r="J44" s="120"/>
      <c r="K44" s="120"/>
      <c r="L44" s="120"/>
      <c r="M44" s="109">
        <v>15</v>
      </c>
      <c r="N44" s="110"/>
      <c r="O44" s="111"/>
    </row>
    <row r="45" spans="1:22" s="16" customFormat="1" ht="31.5" customHeight="1" x14ac:dyDescent="0.2">
      <c r="A45" s="38" t="s">
        <v>13</v>
      </c>
      <c r="B45" s="39" t="s">
        <v>20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37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159</v>
      </c>
      <c r="C46" s="136" t="s">
        <v>35</v>
      </c>
      <c r="D46" s="137"/>
      <c r="E46" s="142">
        <v>34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251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89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399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11124290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90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11566322</v>
      </c>
      <c r="F9" s="66"/>
      <c r="G9" s="66"/>
      <c r="H9" s="66">
        <v>12183896</v>
      </c>
      <c r="I9" s="68"/>
      <c r="J9" s="69"/>
      <c r="K9" s="4">
        <v>5.3394155895019946E-2</v>
      </c>
      <c r="L9" s="5">
        <v>32710268</v>
      </c>
      <c r="M9" s="31">
        <v>0.37247924718929237</v>
      </c>
      <c r="N9" s="5">
        <v>219114123</v>
      </c>
      <c r="O9" s="31">
        <v>5.5605251880546283E-2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1.0397357494276038</v>
      </c>
      <c r="F10" s="71"/>
      <c r="G10" s="71"/>
      <c r="H10" s="71">
        <v>1.0952515621221668</v>
      </c>
      <c r="I10" s="71"/>
      <c r="J10" s="71"/>
      <c r="K10" s="6">
        <v>5.3394155895019946E-2</v>
      </c>
      <c r="L10" s="42">
        <v>1.1221976807578571</v>
      </c>
      <c r="M10" s="42" t="s">
        <v>68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1834947</v>
      </c>
      <c r="F11" s="66"/>
      <c r="G11" s="66"/>
      <c r="H11" s="66">
        <v>1995306</v>
      </c>
      <c r="I11" s="66"/>
      <c r="J11" s="66"/>
      <c r="K11" s="4">
        <v>8.7391624935216017E-2</v>
      </c>
      <c r="L11" s="5">
        <v>5122316</v>
      </c>
      <c r="M11" s="31">
        <v>0.38953200075903166</v>
      </c>
      <c r="N11" s="5">
        <v>28326018</v>
      </c>
      <c r="O11" s="31">
        <v>7.0440751679251207E-2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0.47371600537702557</v>
      </c>
      <c r="F12" s="71"/>
      <c r="G12" s="71"/>
      <c r="H12" s="71">
        <v>0.51511481684474347</v>
      </c>
      <c r="I12" s="71"/>
      <c r="J12" s="71"/>
      <c r="K12" s="6">
        <v>8.7391624935216239E-2</v>
      </c>
      <c r="L12" s="35">
        <v>0.49172518462556025</v>
      </c>
      <c r="M12" s="42" t="s">
        <v>67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9731375</v>
      </c>
      <c r="F13" s="66"/>
      <c r="G13" s="66"/>
      <c r="H13" s="66">
        <v>10188590</v>
      </c>
      <c r="I13" s="66"/>
      <c r="J13" s="66"/>
      <c r="K13" s="4">
        <v>4.6983596870945776E-2</v>
      </c>
      <c r="L13" s="5">
        <v>27587952</v>
      </c>
      <c r="M13" s="31">
        <v>0.36931302475805383</v>
      </c>
      <c r="N13" s="5">
        <v>190788105</v>
      </c>
      <c r="O13" s="31">
        <v>5.340264792713361E-2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0.87478616612835514</v>
      </c>
      <c r="F14" s="71"/>
      <c r="G14" s="71"/>
      <c r="H14" s="71">
        <v>0.91588676670600999</v>
      </c>
      <c r="I14" s="71"/>
      <c r="J14" s="71"/>
      <c r="K14" s="6">
        <v>4.6983596870945776E-2</v>
      </c>
      <c r="L14" s="35">
        <v>0.94646536528710445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6754267</v>
      </c>
      <c r="F15" s="66"/>
      <c r="G15" s="66"/>
      <c r="H15" s="66">
        <v>4843619</v>
      </c>
      <c r="I15" s="66"/>
      <c r="J15" s="66"/>
      <c r="K15" s="7">
        <v>-0.2828801408058047</v>
      </c>
      <c r="L15" s="5">
        <v>13069687</v>
      </c>
      <c r="M15" s="31">
        <v>0.3705994642411865</v>
      </c>
      <c r="N15" s="5">
        <v>95434998</v>
      </c>
      <c r="O15" s="31">
        <v>5.0753068596491195E-2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0.60716387293031737</v>
      </c>
      <c r="F16" s="71"/>
      <c r="G16" s="71"/>
      <c r="H16" s="71">
        <v>0.43540927106359145</v>
      </c>
      <c r="I16" s="71"/>
      <c r="J16" s="71"/>
      <c r="K16" s="6">
        <v>-0.2828801408058047</v>
      </c>
      <c r="L16" s="42">
        <v>0.44838435562897599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2977108</v>
      </c>
      <c r="F17" s="66"/>
      <c r="G17" s="66"/>
      <c r="H17" s="66">
        <v>5344971</v>
      </c>
      <c r="I17" s="66"/>
      <c r="J17" s="66"/>
      <c r="K17" s="7">
        <v>0.7953567690523824</v>
      </c>
      <c r="L17" s="5">
        <v>14518265</v>
      </c>
      <c r="M17" s="31">
        <v>0.36815494137901467</v>
      </c>
      <c r="N17" s="5">
        <v>95353107</v>
      </c>
      <c r="O17" s="31">
        <v>5.6054502765179953E-2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0.26762229319803782</v>
      </c>
      <c r="F18" s="71"/>
      <c r="G18" s="71"/>
      <c r="H18" s="71">
        <v>0.48047749564241854</v>
      </c>
      <c r="I18" s="71"/>
      <c r="J18" s="71"/>
      <c r="K18" s="6">
        <v>0.7953567690523824</v>
      </c>
      <c r="L18" s="42">
        <v>0.4980810096581284</v>
      </c>
      <c r="M18" s="42" t="s">
        <v>68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1067078</v>
      </c>
      <c r="F19" s="66"/>
      <c r="G19" s="66"/>
      <c r="H19" s="66">
        <v>1234784</v>
      </c>
      <c r="I19" s="66"/>
      <c r="J19" s="66"/>
      <c r="K19" s="7">
        <v>0.15716376872168669</v>
      </c>
      <c r="L19" s="5">
        <v>2477469</v>
      </c>
      <c r="M19" s="31">
        <v>0.49840542908912283</v>
      </c>
      <c r="N19" s="5">
        <v>14807806</v>
      </c>
      <c r="O19" s="31">
        <v>8.3387370147880113E-2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378</v>
      </c>
      <c r="F20" s="77"/>
      <c r="G20" s="78"/>
      <c r="H20" s="76">
        <v>387</v>
      </c>
      <c r="I20" s="77"/>
      <c r="J20" s="78"/>
      <c r="K20" s="8">
        <v>2.3809523809523725E-2</v>
      </c>
      <c r="L20" s="9">
        <v>1044</v>
      </c>
      <c r="M20" s="32">
        <v>0.37068965517241381</v>
      </c>
      <c r="N20" s="9">
        <v>4895</v>
      </c>
      <c r="O20" s="32">
        <v>7.906026557711951E-2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399</v>
      </c>
      <c r="F21" s="66"/>
      <c r="G21" s="66"/>
      <c r="H21" s="66">
        <v>399</v>
      </c>
      <c r="I21" s="66"/>
      <c r="J21" s="66"/>
      <c r="K21" s="4">
        <v>0</v>
      </c>
      <c r="L21" s="5">
        <v>1186</v>
      </c>
      <c r="M21" s="31">
        <v>0.33642495784148396</v>
      </c>
      <c r="N21" s="5">
        <v>5376</v>
      </c>
      <c r="O21" s="31">
        <v>7.421875E-2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90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2903908</v>
      </c>
      <c r="F23" s="66"/>
      <c r="G23" s="66"/>
      <c r="H23" s="66">
        <v>2905039</v>
      </c>
      <c r="I23" s="66"/>
      <c r="J23" s="66"/>
      <c r="K23" s="7">
        <v>3.8947514866172206E-4</v>
      </c>
      <c r="L23" s="5">
        <v>7010378</v>
      </c>
      <c r="M23" s="31">
        <v>0.41439120686502212</v>
      </c>
      <c r="N23" s="5">
        <v>40998519</v>
      </c>
      <c r="O23" s="31">
        <v>7.0857169255308952E-2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0.74968252366002264</v>
      </c>
      <c r="F24" s="167"/>
      <c r="G24" s="167"/>
      <c r="H24" s="167">
        <v>0.74997450637237428</v>
      </c>
      <c r="I24" s="167"/>
      <c r="J24" s="167"/>
      <c r="K24" s="10">
        <v>3.8947514866172206E-4</v>
      </c>
      <c r="L24" s="23">
        <v>0.67297281470822301</v>
      </c>
      <c r="M24" s="42" t="s">
        <v>67</v>
      </c>
      <c r="N24" s="24">
        <v>0.6025924640621082</v>
      </c>
      <c r="O24" s="42" t="s">
        <v>67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12526225</v>
      </c>
      <c r="F25" s="66"/>
      <c r="G25" s="66"/>
      <c r="H25" s="66">
        <v>12071890</v>
      </c>
      <c r="I25" s="66"/>
      <c r="J25" s="66"/>
      <c r="K25" s="7">
        <v>-3.6270704062876136E-2</v>
      </c>
      <c r="L25" s="5">
        <v>32509529</v>
      </c>
      <c r="M25" s="31">
        <v>0.37133389413300943</v>
      </c>
      <c r="N25" s="5">
        <v>222796529</v>
      </c>
      <c r="O25" s="31">
        <v>5.4183474285633956E-2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1.1260246721363791</v>
      </c>
      <c r="F26" s="71"/>
      <c r="G26" s="71"/>
      <c r="H26" s="71">
        <v>1.0851829644858233</v>
      </c>
      <c r="I26" s="71"/>
      <c r="J26" s="71"/>
      <c r="K26" s="6">
        <v>-3.6270704062876247E-2</v>
      </c>
      <c r="L26" s="42">
        <v>1.1153108878939877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90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915015</v>
      </c>
      <c r="F28" s="66"/>
      <c r="G28" s="66"/>
      <c r="H28" s="66">
        <v>883844</v>
      </c>
      <c r="I28" s="66"/>
      <c r="J28" s="66"/>
      <c r="K28" s="7">
        <v>-3.4066108205876411E-2</v>
      </c>
      <c r="L28" s="5">
        <v>2853227</v>
      </c>
      <c r="M28" s="31">
        <v>0.30976995521211598</v>
      </c>
      <c r="N28" s="5">
        <v>18642533</v>
      </c>
      <c r="O28" s="31">
        <v>4.7410081022788049E-2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0.23622330817187584</v>
      </c>
      <c r="F29" s="167"/>
      <c r="G29" s="167"/>
      <c r="H29" s="167">
        <v>0.22817609939494263</v>
      </c>
      <c r="I29" s="167"/>
      <c r="J29" s="167"/>
      <c r="K29" s="10">
        <v>-3.4066108205876411E-2</v>
      </c>
      <c r="L29" s="23">
        <v>0.27390023835968602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91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0.5654023661388915</v>
      </c>
      <c r="F32" s="86"/>
      <c r="G32" s="87"/>
      <c r="H32" s="85">
        <v>0.53795968883058987</v>
      </c>
      <c r="I32" s="86"/>
      <c r="J32" s="183"/>
      <c r="K32" s="27">
        <v>-4.8536544860444231E-2</v>
      </c>
      <c r="L32" s="186">
        <v>0.54545681446631145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0.57022674886819302</v>
      </c>
      <c r="F33" s="92"/>
      <c r="G33" s="184"/>
      <c r="H33" s="185">
        <v>0.59629840271773693</v>
      </c>
      <c r="I33" s="92"/>
      <c r="J33" s="184"/>
      <c r="K33" s="28">
        <v>4.5721555330913377E-2</v>
      </c>
      <c r="L33" s="187">
        <v>0.61262586360987725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668</v>
      </c>
      <c r="F36" s="121"/>
      <c r="G36" s="121"/>
      <c r="H36" s="71">
        <v>0.88243064729194187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538</v>
      </c>
      <c r="F37" s="123"/>
      <c r="G37" s="123"/>
      <c r="H37" s="107">
        <v>0.71070013210039629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414</v>
      </c>
      <c r="F38" s="121"/>
      <c r="G38" s="121"/>
      <c r="H38" s="71">
        <v>0.52010050251256279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172</v>
      </c>
      <c r="C42" s="120" t="s">
        <v>5</v>
      </c>
      <c r="D42" s="120"/>
      <c r="E42" s="121">
        <v>28</v>
      </c>
      <c r="F42" s="121"/>
      <c r="G42" s="120" t="s">
        <v>8</v>
      </c>
      <c r="H42" s="120"/>
      <c r="I42" s="120"/>
      <c r="J42" s="120"/>
      <c r="K42" s="120"/>
      <c r="L42" s="120"/>
      <c r="M42" s="109">
        <v>44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21</v>
      </c>
      <c r="C43" s="122" t="s">
        <v>6</v>
      </c>
      <c r="D43" s="122"/>
      <c r="E43" s="123">
        <v>17</v>
      </c>
      <c r="F43" s="123"/>
      <c r="G43" s="124" t="s">
        <v>9</v>
      </c>
      <c r="H43" s="124"/>
      <c r="I43" s="124"/>
      <c r="J43" s="124"/>
      <c r="K43" s="124"/>
      <c r="L43" s="124"/>
      <c r="M43" s="104">
        <v>346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187</v>
      </c>
      <c r="C44" s="120" t="s">
        <v>7</v>
      </c>
      <c r="D44" s="120"/>
      <c r="E44" s="121">
        <v>328</v>
      </c>
      <c r="F44" s="121"/>
      <c r="G44" s="120" t="s">
        <v>33</v>
      </c>
      <c r="H44" s="120"/>
      <c r="I44" s="120"/>
      <c r="J44" s="120"/>
      <c r="K44" s="120"/>
      <c r="L44" s="120"/>
      <c r="M44" s="109">
        <v>43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12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292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328</v>
      </c>
      <c r="C46" s="136" t="s">
        <v>35</v>
      </c>
      <c r="D46" s="137"/>
      <c r="E46" s="142">
        <v>15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720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activeCell="A6"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92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185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9340352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8305218</v>
      </c>
      <c r="F9" s="66"/>
      <c r="G9" s="66"/>
      <c r="H9" s="66">
        <v>8740520</v>
      </c>
      <c r="I9" s="68"/>
      <c r="J9" s="69"/>
      <c r="K9" s="4">
        <v>5.2413073323301029E-2</v>
      </c>
      <c r="L9" s="5">
        <v>48545140</v>
      </c>
      <c r="M9" s="31">
        <v>0.18004933140578028</v>
      </c>
      <c r="N9" s="5">
        <v>219114123</v>
      </c>
      <c r="O9" s="31">
        <v>3.9890263029736334E-2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0.88917612526808409</v>
      </c>
      <c r="F10" s="71"/>
      <c r="G10" s="71"/>
      <c r="H10" s="71">
        <v>0.93578057871908893</v>
      </c>
      <c r="I10" s="71"/>
      <c r="J10" s="71"/>
      <c r="K10" s="6">
        <v>5.2413073323301029E-2</v>
      </c>
      <c r="L10" s="42">
        <v>0.85955437302714288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510216</v>
      </c>
      <c r="F11" s="66"/>
      <c r="G11" s="66"/>
      <c r="H11" s="66">
        <v>534538</v>
      </c>
      <c r="I11" s="66"/>
      <c r="J11" s="66"/>
      <c r="K11" s="4">
        <v>4.7670006428649936E-2</v>
      </c>
      <c r="L11" s="5">
        <v>3470620</v>
      </c>
      <c r="M11" s="31">
        <v>0.15401801407241358</v>
      </c>
      <c r="N11" s="5">
        <v>28326018</v>
      </c>
      <c r="O11" s="31">
        <v>1.8870919308178087E-2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0.171225661431505</v>
      </c>
      <c r="F12" s="71"/>
      <c r="G12" s="71"/>
      <c r="H12" s="71">
        <v>0.17938798981269466</v>
      </c>
      <c r="I12" s="71"/>
      <c r="J12" s="71"/>
      <c r="K12" s="6">
        <v>4.7670006428649714E-2</v>
      </c>
      <c r="L12" s="35">
        <v>0.19457738501970206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7795002</v>
      </c>
      <c r="F13" s="66"/>
      <c r="G13" s="66"/>
      <c r="H13" s="66">
        <v>8205982</v>
      </c>
      <c r="I13" s="66"/>
      <c r="J13" s="66"/>
      <c r="K13" s="4">
        <v>5.2723527203713427E-2</v>
      </c>
      <c r="L13" s="5">
        <v>45074520</v>
      </c>
      <c r="M13" s="31">
        <v>0.18205367467030154</v>
      </c>
      <c r="N13" s="5">
        <v>190788105</v>
      </c>
      <c r="O13" s="31">
        <v>4.3010972827682313E-2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0.83455120320947218</v>
      </c>
      <c r="F14" s="71"/>
      <c r="G14" s="71"/>
      <c r="H14" s="71">
        <v>0.87855168627477853</v>
      </c>
      <c r="I14" s="71"/>
      <c r="J14" s="71"/>
      <c r="K14" s="6">
        <v>5.2723527203713427E-2</v>
      </c>
      <c r="L14" s="35">
        <v>0.79810256553177961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5957575</v>
      </c>
      <c r="F15" s="66"/>
      <c r="G15" s="66"/>
      <c r="H15" s="66">
        <v>4572516</v>
      </c>
      <c r="I15" s="66"/>
      <c r="J15" s="66"/>
      <c r="K15" s="7">
        <v>-0.23248704380557528</v>
      </c>
      <c r="L15" s="5">
        <v>25038863</v>
      </c>
      <c r="M15" s="31">
        <v>0.18261675859642668</v>
      </c>
      <c r="N15" s="5">
        <v>95434998</v>
      </c>
      <c r="O15" s="31">
        <v>4.7912360201443079E-2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0.63783195751080901</v>
      </c>
      <c r="F16" s="71"/>
      <c r="G16" s="71"/>
      <c r="H16" s="71">
        <v>0.48954429126439775</v>
      </c>
      <c r="I16" s="71"/>
      <c r="J16" s="71"/>
      <c r="K16" s="6">
        <v>-0.23248704380557528</v>
      </c>
      <c r="L16" s="42">
        <v>0.44334539332418293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1837427</v>
      </c>
      <c r="F17" s="66"/>
      <c r="G17" s="66"/>
      <c r="H17" s="66">
        <v>3633466</v>
      </c>
      <c r="I17" s="66"/>
      <c r="J17" s="66"/>
      <c r="K17" s="7">
        <v>0.97747502349753224</v>
      </c>
      <c r="L17" s="5">
        <v>20035657</v>
      </c>
      <c r="M17" s="31">
        <v>0.18134998018782214</v>
      </c>
      <c r="N17" s="5">
        <v>95353107</v>
      </c>
      <c r="O17" s="31">
        <v>3.810537605240278E-2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0.19671924569866317</v>
      </c>
      <c r="F18" s="71"/>
      <c r="G18" s="71"/>
      <c r="H18" s="71">
        <v>0.38900739501038079</v>
      </c>
      <c r="I18" s="71"/>
      <c r="J18" s="71"/>
      <c r="K18" s="6">
        <v>0.97747502349753224</v>
      </c>
      <c r="L18" s="42">
        <v>0.35475717220759662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235886</v>
      </c>
      <c r="F19" s="66"/>
      <c r="G19" s="66"/>
      <c r="H19" s="66">
        <v>245651</v>
      </c>
      <c r="I19" s="66"/>
      <c r="J19" s="66"/>
      <c r="K19" s="7">
        <v>4.1397115555819264E-2</v>
      </c>
      <c r="L19" s="5">
        <v>978908</v>
      </c>
      <c r="M19" s="31">
        <v>0.25094390892709018</v>
      </c>
      <c r="N19" s="5">
        <v>14807806</v>
      </c>
      <c r="O19" s="31">
        <v>1.6589290810536009E-2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155</v>
      </c>
      <c r="F20" s="77"/>
      <c r="G20" s="78"/>
      <c r="H20" s="76">
        <v>171</v>
      </c>
      <c r="I20" s="77"/>
      <c r="J20" s="78"/>
      <c r="K20" s="8">
        <v>0.10322580645161294</v>
      </c>
      <c r="L20" s="9">
        <v>1533</v>
      </c>
      <c r="M20" s="32">
        <v>0.11154598825831702</v>
      </c>
      <c r="N20" s="9">
        <v>4895</v>
      </c>
      <c r="O20" s="32">
        <v>3.4933605720122572E-2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184</v>
      </c>
      <c r="F21" s="66"/>
      <c r="G21" s="66"/>
      <c r="H21" s="66">
        <v>184</v>
      </c>
      <c r="I21" s="66"/>
      <c r="J21" s="66"/>
      <c r="K21" s="4">
        <v>0</v>
      </c>
      <c r="L21" s="5">
        <v>1775</v>
      </c>
      <c r="M21" s="31">
        <v>0.10366197183098591</v>
      </c>
      <c r="N21" s="5">
        <v>5376</v>
      </c>
      <c r="O21" s="31">
        <v>3.4226190476190479E-2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1066081</v>
      </c>
      <c r="F23" s="66"/>
      <c r="G23" s="66"/>
      <c r="H23" s="66">
        <v>995450</v>
      </c>
      <c r="I23" s="66"/>
      <c r="J23" s="66"/>
      <c r="K23" s="7">
        <v>-6.6252939504596764E-2</v>
      </c>
      <c r="L23" s="5">
        <v>4671993</v>
      </c>
      <c r="M23" s="31">
        <v>0.21306752814056015</v>
      </c>
      <c r="N23" s="5">
        <v>40998519</v>
      </c>
      <c r="O23" s="31">
        <v>2.428014533890846E-2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0.35777087422691622</v>
      </c>
      <c r="F24" s="167"/>
      <c r="G24" s="167"/>
      <c r="H24" s="167">
        <v>0.33406750214025366</v>
      </c>
      <c r="I24" s="167"/>
      <c r="J24" s="167"/>
      <c r="K24" s="10">
        <v>-6.6252939504596764E-2</v>
      </c>
      <c r="L24" s="23">
        <v>0.26193134966385051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10522095</v>
      </c>
      <c r="F25" s="66"/>
      <c r="G25" s="66"/>
      <c r="H25" s="66">
        <v>10055538</v>
      </c>
      <c r="I25" s="66"/>
      <c r="J25" s="66"/>
      <c r="K25" s="7">
        <v>-4.4340694509981127E-2</v>
      </c>
      <c r="L25" s="5">
        <v>55968651</v>
      </c>
      <c r="M25" s="31">
        <v>0.1796637549831244</v>
      </c>
      <c r="N25" s="5">
        <v>222796529</v>
      </c>
      <c r="O25" s="31">
        <v>4.5133279432732994E-2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1.126520178254524</v>
      </c>
      <c r="F26" s="71"/>
      <c r="G26" s="71"/>
      <c r="H26" s="71">
        <v>1.0765694911712107</v>
      </c>
      <c r="I26" s="71"/>
      <c r="J26" s="71"/>
      <c r="K26" s="6">
        <v>-4.4340694509981127E-2</v>
      </c>
      <c r="L26" s="42">
        <v>0.99099721866040502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361587</v>
      </c>
      <c r="F28" s="66"/>
      <c r="G28" s="66"/>
      <c r="H28" s="66">
        <v>367312</v>
      </c>
      <c r="I28" s="66"/>
      <c r="J28" s="66"/>
      <c r="K28" s="7">
        <v>1.5832980721098844E-2</v>
      </c>
      <c r="L28" s="5">
        <v>2223817</v>
      </c>
      <c r="M28" s="31">
        <v>0.16517186441150508</v>
      </c>
      <c r="N28" s="5">
        <v>18642533</v>
      </c>
      <c r="O28" s="31">
        <v>1.9702901960801142E-2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0.12134659289405585</v>
      </c>
      <c r="F29" s="167"/>
      <c r="G29" s="167"/>
      <c r="H29" s="167">
        <v>0.12326787115991848</v>
      </c>
      <c r="I29" s="167"/>
      <c r="J29" s="167"/>
      <c r="K29" s="10">
        <v>1.5832980721099066E-2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0.37223303751518155</v>
      </c>
      <c r="F32" s="86"/>
      <c r="G32" s="87"/>
      <c r="H32" s="85">
        <v>0.34336581775811492</v>
      </c>
      <c r="I32" s="86"/>
      <c r="J32" s="183"/>
      <c r="K32" s="27">
        <v>-7.755147138407692E-2</v>
      </c>
      <c r="L32" s="186">
        <v>0.30295769824790536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0.43909744166158926</v>
      </c>
      <c r="F33" s="92"/>
      <c r="G33" s="184"/>
      <c r="H33" s="185">
        <v>0.46013389547642164</v>
      </c>
      <c r="I33" s="92"/>
      <c r="J33" s="184"/>
      <c r="K33" s="28">
        <v>4.7908395310226171E-2</v>
      </c>
      <c r="L33" s="187">
        <v>0.44786605241281069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377</v>
      </c>
      <c r="F36" s="121"/>
      <c r="G36" s="121"/>
      <c r="H36" s="71">
        <v>0.96419437340153458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348</v>
      </c>
      <c r="F37" s="123"/>
      <c r="G37" s="123"/>
      <c r="H37" s="107">
        <v>0.89002557544757033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200</v>
      </c>
      <c r="F38" s="121"/>
      <c r="G38" s="121"/>
      <c r="H38" s="71">
        <v>0.44345898004434592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72</v>
      </c>
      <c r="C42" s="120" t="s">
        <v>5</v>
      </c>
      <c r="D42" s="120"/>
      <c r="E42" s="121">
        <v>9</v>
      </c>
      <c r="F42" s="121"/>
      <c r="G42" s="120" t="s">
        <v>8</v>
      </c>
      <c r="H42" s="120"/>
      <c r="I42" s="120"/>
      <c r="J42" s="120"/>
      <c r="K42" s="120"/>
      <c r="L42" s="120"/>
      <c r="M42" s="109">
        <v>18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26</v>
      </c>
      <c r="C43" s="122" t="s">
        <v>6</v>
      </c>
      <c r="D43" s="122"/>
      <c r="E43" s="123">
        <v>5</v>
      </c>
      <c r="F43" s="123"/>
      <c r="G43" s="124" t="s">
        <v>9</v>
      </c>
      <c r="H43" s="124"/>
      <c r="I43" s="124"/>
      <c r="J43" s="124"/>
      <c r="K43" s="124"/>
      <c r="L43" s="124"/>
      <c r="M43" s="104">
        <v>72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45</v>
      </c>
      <c r="C44" s="120" t="s">
        <v>7</v>
      </c>
      <c r="D44" s="120"/>
      <c r="E44" s="121">
        <v>113</v>
      </c>
      <c r="F44" s="121"/>
      <c r="G44" s="120" t="s">
        <v>33</v>
      </c>
      <c r="H44" s="120"/>
      <c r="I44" s="120"/>
      <c r="J44" s="120"/>
      <c r="K44" s="120"/>
      <c r="L44" s="120"/>
      <c r="M44" s="109">
        <v>16</v>
      </c>
      <c r="N44" s="110"/>
      <c r="O44" s="111"/>
    </row>
    <row r="45" spans="1:22" s="16" customFormat="1" ht="31.5" customHeight="1" x14ac:dyDescent="0.2">
      <c r="A45" s="38" t="s">
        <v>13</v>
      </c>
      <c r="B45" s="39" t="s">
        <v>20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35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201</v>
      </c>
      <c r="C46" s="136" t="s">
        <v>35</v>
      </c>
      <c r="D46" s="137"/>
      <c r="E46" s="142">
        <v>18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344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93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224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3201037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2742303</v>
      </c>
      <c r="F9" s="66"/>
      <c r="G9" s="66"/>
      <c r="H9" s="66">
        <v>2914249</v>
      </c>
      <c r="I9" s="68"/>
      <c r="J9" s="69"/>
      <c r="K9" s="4">
        <v>6.2701313458067842E-2</v>
      </c>
      <c r="L9" s="5">
        <v>48545140</v>
      </c>
      <c r="M9" s="31">
        <v>6.0031735411618957E-2</v>
      </c>
      <c r="N9" s="5">
        <v>219114123</v>
      </c>
      <c r="O9" s="31">
        <v>1.330014222771026E-2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0.85669206572745016</v>
      </c>
      <c r="F10" s="71"/>
      <c r="G10" s="71"/>
      <c r="H10" s="71">
        <v>0.91040778347766682</v>
      </c>
      <c r="I10" s="71"/>
      <c r="J10" s="71"/>
      <c r="K10" s="6">
        <v>6.2701313458068064E-2</v>
      </c>
      <c r="L10" s="42">
        <v>0.85955437302714288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153384</v>
      </c>
      <c r="F11" s="66"/>
      <c r="G11" s="66"/>
      <c r="H11" s="66">
        <v>167387</v>
      </c>
      <c r="I11" s="66"/>
      <c r="J11" s="66"/>
      <c r="K11" s="4">
        <v>9.1293746414228272E-2</v>
      </c>
      <c r="L11" s="5">
        <v>3470620</v>
      </c>
      <c r="M11" s="31">
        <v>4.8229711117898241E-2</v>
      </c>
      <c r="N11" s="5">
        <v>28326018</v>
      </c>
      <c r="O11" s="31">
        <v>5.9093021828906557E-3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0.16020170391344446</v>
      </c>
      <c r="F12" s="71"/>
      <c r="G12" s="71"/>
      <c r="H12" s="71">
        <v>0.17482711764564574</v>
      </c>
      <c r="I12" s="71"/>
      <c r="J12" s="71"/>
      <c r="K12" s="6">
        <v>9.1293746414228272E-2</v>
      </c>
      <c r="L12" s="35">
        <v>0.19457738501970206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2588919</v>
      </c>
      <c r="F13" s="66"/>
      <c r="G13" s="66"/>
      <c r="H13" s="66">
        <v>2746862</v>
      </c>
      <c r="I13" s="66"/>
      <c r="J13" s="66"/>
      <c r="K13" s="4">
        <v>6.1007316181000748E-2</v>
      </c>
      <c r="L13" s="5">
        <v>45074520</v>
      </c>
      <c r="M13" s="31">
        <v>6.0940460375396119E-2</v>
      </c>
      <c r="N13" s="5">
        <v>190788105</v>
      </c>
      <c r="O13" s="31">
        <v>1.4397448939492323E-2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0.80877509382115853</v>
      </c>
      <c r="F14" s="71"/>
      <c r="G14" s="71"/>
      <c r="H14" s="71">
        <v>0.85811629168922443</v>
      </c>
      <c r="I14" s="71"/>
      <c r="J14" s="71"/>
      <c r="K14" s="6">
        <v>6.1007316181000748E-2</v>
      </c>
      <c r="L14" s="35">
        <v>0.79810256553177961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2062205</v>
      </c>
      <c r="F15" s="66"/>
      <c r="G15" s="66"/>
      <c r="H15" s="66">
        <v>1670113</v>
      </c>
      <c r="I15" s="66"/>
      <c r="J15" s="66"/>
      <c r="K15" s="7">
        <v>-0.19013240681697507</v>
      </c>
      <c r="L15" s="5">
        <v>25038863</v>
      </c>
      <c r="M15" s="31">
        <v>6.6700832222293796E-2</v>
      </c>
      <c r="N15" s="5">
        <v>95434998</v>
      </c>
      <c r="O15" s="31">
        <v>1.7500005605909898E-2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0.64423029162112155</v>
      </c>
      <c r="F16" s="71"/>
      <c r="G16" s="71"/>
      <c r="H16" s="71">
        <v>0.521741235730796</v>
      </c>
      <c r="I16" s="71"/>
      <c r="J16" s="71"/>
      <c r="K16" s="6">
        <v>-0.19013240681697507</v>
      </c>
      <c r="L16" s="42">
        <v>0.44334539332418293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526714</v>
      </c>
      <c r="F17" s="66"/>
      <c r="G17" s="66"/>
      <c r="H17" s="66">
        <v>1076749</v>
      </c>
      <c r="I17" s="66"/>
      <c r="J17" s="66"/>
      <c r="K17" s="7">
        <v>1.0442764004754004</v>
      </c>
      <c r="L17" s="5">
        <v>20035657</v>
      </c>
      <c r="M17" s="31">
        <v>5.3741636722968458E-2</v>
      </c>
      <c r="N17" s="5">
        <v>95353107</v>
      </c>
      <c r="O17" s="31">
        <v>1.1292227740413325E-2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0.16454480220003706</v>
      </c>
      <c r="F18" s="71"/>
      <c r="G18" s="71"/>
      <c r="H18" s="71">
        <v>0.33637505595842848</v>
      </c>
      <c r="I18" s="71"/>
      <c r="J18" s="71"/>
      <c r="K18" s="6">
        <v>1.0442764004754004</v>
      </c>
      <c r="L18" s="42">
        <v>0.35475717220759662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48411</v>
      </c>
      <c r="F19" s="66"/>
      <c r="G19" s="66"/>
      <c r="H19" s="66">
        <v>49450</v>
      </c>
      <c r="I19" s="66"/>
      <c r="J19" s="66"/>
      <c r="K19" s="7">
        <v>2.1462064406849723E-2</v>
      </c>
      <c r="L19" s="5">
        <v>978908</v>
      </c>
      <c r="M19" s="31">
        <v>5.0515472342651198E-2</v>
      </c>
      <c r="N19" s="5">
        <v>14807806</v>
      </c>
      <c r="O19" s="31">
        <v>3.3394548794061728E-3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109</v>
      </c>
      <c r="F20" s="77"/>
      <c r="G20" s="78"/>
      <c r="H20" s="76">
        <v>128</v>
      </c>
      <c r="I20" s="77"/>
      <c r="J20" s="78"/>
      <c r="K20" s="8">
        <v>0.17431192660550465</v>
      </c>
      <c r="L20" s="9">
        <v>1533</v>
      </c>
      <c r="M20" s="32">
        <v>8.3496412263535547E-2</v>
      </c>
      <c r="N20" s="9">
        <v>4895</v>
      </c>
      <c r="O20" s="32">
        <v>2.6149131767109295E-2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221</v>
      </c>
      <c r="F21" s="66"/>
      <c r="G21" s="66"/>
      <c r="H21" s="66">
        <v>221</v>
      </c>
      <c r="I21" s="66"/>
      <c r="J21" s="66"/>
      <c r="K21" s="4">
        <v>0</v>
      </c>
      <c r="L21" s="5">
        <v>1775</v>
      </c>
      <c r="M21" s="31">
        <v>0.12450704225352113</v>
      </c>
      <c r="N21" s="5">
        <v>5376</v>
      </c>
      <c r="O21" s="31">
        <v>4.1108630952380952E-2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212016</v>
      </c>
      <c r="F23" s="66"/>
      <c r="G23" s="66"/>
      <c r="H23" s="66">
        <v>205894</v>
      </c>
      <c r="I23" s="66"/>
      <c r="J23" s="66"/>
      <c r="K23" s="7">
        <v>-2.8875179231756087E-2</v>
      </c>
      <c r="L23" s="5">
        <v>4671993</v>
      </c>
      <c r="M23" s="31">
        <v>4.4069843426563352E-2</v>
      </c>
      <c r="N23" s="5">
        <v>40998519</v>
      </c>
      <c r="O23" s="31">
        <v>5.0219862819922837E-3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0.22143981417170527</v>
      </c>
      <c r="F24" s="167"/>
      <c r="G24" s="167"/>
      <c r="H24" s="167">
        <v>0.21504569984845051</v>
      </c>
      <c r="I24" s="167"/>
      <c r="J24" s="167"/>
      <c r="K24" s="10">
        <v>-2.8875179231756087E-2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3552864</v>
      </c>
      <c r="F25" s="66"/>
      <c r="G25" s="66"/>
      <c r="H25" s="66">
        <v>3456860</v>
      </c>
      <c r="I25" s="66"/>
      <c r="J25" s="66"/>
      <c r="K25" s="7">
        <v>-2.7021580336314632E-2</v>
      </c>
      <c r="L25" s="5">
        <v>55968651</v>
      </c>
      <c r="M25" s="31">
        <v>6.1764218687350533E-2</v>
      </c>
      <c r="N25" s="5">
        <v>222796529</v>
      </c>
      <c r="O25" s="31">
        <v>1.5515771343098438E-2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1.1099103196870264</v>
      </c>
      <c r="F26" s="71"/>
      <c r="G26" s="71"/>
      <c r="H26" s="71">
        <v>1.0799187888174988</v>
      </c>
      <c r="I26" s="71"/>
      <c r="J26" s="71"/>
      <c r="K26" s="6">
        <v>-2.7021580336314521E-2</v>
      </c>
      <c r="L26" s="42">
        <v>0.99099721866040502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81998</v>
      </c>
      <c r="F28" s="66"/>
      <c r="G28" s="66"/>
      <c r="H28" s="66">
        <v>86149</v>
      </c>
      <c r="I28" s="66"/>
      <c r="J28" s="66"/>
      <c r="K28" s="7">
        <v>5.0623185931364167E-2</v>
      </c>
      <c r="L28" s="5">
        <v>2223817</v>
      </c>
      <c r="M28" s="31">
        <v>3.8739248778114389E-2</v>
      </c>
      <c r="N28" s="5">
        <v>18642533</v>
      </c>
      <c r="O28" s="31">
        <v>4.6210995040212614E-3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8.5642696223169418E-2</v>
      </c>
      <c r="F29" s="167"/>
      <c r="G29" s="167"/>
      <c r="H29" s="167">
        <v>8.9978202357738263E-2</v>
      </c>
      <c r="I29" s="167"/>
      <c r="J29" s="167"/>
      <c r="K29" s="10">
        <v>5.0623185931364167E-2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0.24911609226075823</v>
      </c>
      <c r="F32" s="86"/>
      <c r="G32" s="87"/>
      <c r="H32" s="85">
        <v>0.23809563598041869</v>
      </c>
      <c r="I32" s="86"/>
      <c r="J32" s="183"/>
      <c r="K32" s="27">
        <v>-4.4238235195195874E-2</v>
      </c>
      <c r="L32" s="186">
        <v>0.30295769824790536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0.36552505417666525</v>
      </c>
      <c r="F33" s="92"/>
      <c r="G33" s="184"/>
      <c r="H33" s="185">
        <v>0.3686026217748733</v>
      </c>
      <c r="I33" s="92"/>
      <c r="J33" s="184"/>
      <c r="K33" s="28">
        <v>8.4195804447391165E-3</v>
      </c>
      <c r="L33" s="187">
        <v>0.44786605241281069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222</v>
      </c>
      <c r="F36" s="121"/>
      <c r="G36" s="121"/>
      <c r="H36" s="71">
        <v>0.9910714285714286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224</v>
      </c>
      <c r="F37" s="123"/>
      <c r="G37" s="123"/>
      <c r="H37" s="107">
        <v>1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189</v>
      </c>
      <c r="F38" s="121"/>
      <c r="G38" s="121"/>
      <c r="H38" s="71">
        <v>0.76209677419354838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22</v>
      </c>
      <c r="C42" s="120" t="s">
        <v>5</v>
      </c>
      <c r="D42" s="120"/>
      <c r="E42" s="121">
        <v>7</v>
      </c>
      <c r="F42" s="121"/>
      <c r="G42" s="120" t="s">
        <v>8</v>
      </c>
      <c r="H42" s="120"/>
      <c r="I42" s="120"/>
      <c r="J42" s="120"/>
      <c r="K42" s="120"/>
      <c r="L42" s="120"/>
      <c r="M42" s="109">
        <v>11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11</v>
      </c>
      <c r="C43" s="122" t="s">
        <v>6</v>
      </c>
      <c r="D43" s="122"/>
      <c r="E43" s="123">
        <v>3</v>
      </c>
      <c r="F43" s="123"/>
      <c r="G43" s="124" t="s">
        <v>9</v>
      </c>
      <c r="H43" s="124"/>
      <c r="I43" s="124"/>
      <c r="J43" s="124"/>
      <c r="K43" s="124"/>
      <c r="L43" s="124"/>
      <c r="M43" s="104">
        <v>95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48</v>
      </c>
      <c r="C44" s="120" t="s">
        <v>7</v>
      </c>
      <c r="D44" s="120"/>
      <c r="E44" s="121">
        <v>17</v>
      </c>
      <c r="F44" s="121"/>
      <c r="G44" s="120" t="s">
        <v>33</v>
      </c>
      <c r="H44" s="120"/>
      <c r="I44" s="120"/>
      <c r="J44" s="120"/>
      <c r="K44" s="120"/>
      <c r="L44" s="120"/>
      <c r="M44" s="109">
        <v>8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1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35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110</v>
      </c>
      <c r="C46" s="136" t="s">
        <v>35</v>
      </c>
      <c r="D46" s="137"/>
      <c r="E46" s="142">
        <v>51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192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activeCell="A6"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17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22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799021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665590</v>
      </c>
      <c r="F9" s="66"/>
      <c r="G9" s="66"/>
      <c r="H9" s="66">
        <v>694292</v>
      </c>
      <c r="I9" s="68"/>
      <c r="J9" s="69"/>
      <c r="K9" s="4">
        <v>4.3122643068555622E-2</v>
      </c>
      <c r="L9" s="5">
        <v>14338127</v>
      </c>
      <c r="M9" s="31">
        <v>4.842278213883864E-2</v>
      </c>
      <c r="N9" s="5">
        <v>219114123</v>
      </c>
      <c r="O9" s="31">
        <v>3.1686319005553103E-3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0.83300689218431057</v>
      </c>
      <c r="F10" s="71"/>
      <c r="G10" s="71"/>
      <c r="H10" s="71">
        <v>0.86892835106962141</v>
      </c>
      <c r="I10" s="71"/>
      <c r="J10" s="71"/>
      <c r="K10" s="6">
        <v>4.3122643068555622E-2</v>
      </c>
      <c r="L10" s="42">
        <v>0.82144848421237893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54315</v>
      </c>
      <c r="F11" s="66"/>
      <c r="G11" s="66"/>
      <c r="H11" s="66">
        <v>60380</v>
      </c>
      <c r="I11" s="66"/>
      <c r="J11" s="66"/>
      <c r="K11" s="4">
        <v>0.11166344472061129</v>
      </c>
      <c r="L11" s="5">
        <v>1038905</v>
      </c>
      <c r="M11" s="31">
        <v>5.8118884787348217E-2</v>
      </c>
      <c r="N11" s="5">
        <v>28326018</v>
      </c>
      <c r="O11" s="31">
        <v>2.1316091799419177E-3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0.23471530802738022</v>
      </c>
      <c r="F12" s="71"/>
      <c r="G12" s="71"/>
      <c r="H12" s="71">
        <v>0.26092442785037684</v>
      </c>
      <c r="I12" s="71"/>
      <c r="J12" s="71"/>
      <c r="K12" s="6">
        <v>0.11166344472061129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611275</v>
      </c>
      <c r="F13" s="66"/>
      <c r="G13" s="66"/>
      <c r="H13" s="66">
        <v>633912</v>
      </c>
      <c r="I13" s="66"/>
      <c r="J13" s="66"/>
      <c r="K13" s="4">
        <v>3.7032432211361543E-2</v>
      </c>
      <c r="L13" s="5">
        <v>13299222</v>
      </c>
      <c r="M13" s="31">
        <v>4.7665344634445536E-2</v>
      </c>
      <c r="N13" s="5">
        <v>190788105</v>
      </c>
      <c r="O13" s="31">
        <v>3.322597077003307E-3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0.76502995540793051</v>
      </c>
      <c r="F14" s="71"/>
      <c r="G14" s="71"/>
      <c r="H14" s="71">
        <v>0.79336087537123556</v>
      </c>
      <c r="I14" s="71"/>
      <c r="J14" s="71"/>
      <c r="K14" s="6">
        <v>3.7032432211361543E-2</v>
      </c>
      <c r="L14" s="35">
        <v>0.76192837133496738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423559</v>
      </c>
      <c r="F15" s="66"/>
      <c r="G15" s="66"/>
      <c r="H15" s="66">
        <v>279718</v>
      </c>
      <c r="I15" s="66"/>
      <c r="J15" s="66"/>
      <c r="K15" s="7">
        <v>-0.33960085844002841</v>
      </c>
      <c r="L15" s="5">
        <v>6757020</v>
      </c>
      <c r="M15" s="31">
        <v>4.1396651186469777E-2</v>
      </c>
      <c r="N15" s="5">
        <v>95434998</v>
      </c>
      <c r="O15" s="31">
        <v>2.9309792619265315E-3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0.53009745676271336</v>
      </c>
      <c r="F16" s="71"/>
      <c r="G16" s="71"/>
      <c r="H16" s="71">
        <v>0.35007590538922007</v>
      </c>
      <c r="I16" s="71"/>
      <c r="J16" s="71"/>
      <c r="K16" s="6">
        <v>-0.33960085844002841</v>
      </c>
      <c r="L16" s="42">
        <v>0.38711777603816233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187716</v>
      </c>
      <c r="F17" s="66"/>
      <c r="G17" s="66"/>
      <c r="H17" s="66">
        <v>354194</v>
      </c>
      <c r="I17" s="66"/>
      <c r="J17" s="66"/>
      <c r="K17" s="7">
        <v>0.88686100279145097</v>
      </c>
      <c r="L17" s="5">
        <v>6542202</v>
      </c>
      <c r="M17" s="31">
        <v>5.4139875228554547E-2</v>
      </c>
      <c r="N17" s="5">
        <v>95353107</v>
      </c>
      <c r="O17" s="31">
        <v>3.7145512206539846E-3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0.23493249864521709</v>
      </c>
      <c r="F18" s="71"/>
      <c r="G18" s="71"/>
      <c r="H18" s="71">
        <v>0.4432849699820155</v>
      </c>
      <c r="I18" s="71"/>
      <c r="J18" s="71"/>
      <c r="K18" s="6">
        <v>0.88686100279145097</v>
      </c>
      <c r="L18" s="42">
        <v>0.37481059529680505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3970</v>
      </c>
      <c r="F19" s="66"/>
      <c r="G19" s="66"/>
      <c r="H19" s="66">
        <v>7247</v>
      </c>
      <c r="I19" s="66"/>
      <c r="J19" s="66"/>
      <c r="K19" s="7">
        <v>0.82544080604533998</v>
      </c>
      <c r="L19" s="5">
        <v>247667</v>
      </c>
      <c r="M19" s="31">
        <v>2.9261064251595893E-2</v>
      </c>
      <c r="N19" s="5">
        <v>14807806</v>
      </c>
      <c r="O19" s="31">
        <v>4.8940403460174988E-4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21</v>
      </c>
      <c r="F20" s="77"/>
      <c r="G20" s="78"/>
      <c r="H20" s="76">
        <v>21</v>
      </c>
      <c r="I20" s="77"/>
      <c r="J20" s="78"/>
      <c r="K20" s="8">
        <v>0</v>
      </c>
      <c r="L20" s="9">
        <v>382</v>
      </c>
      <c r="M20" s="32">
        <v>5.4973821989528798E-2</v>
      </c>
      <c r="N20" s="9">
        <v>4895</v>
      </c>
      <c r="O20" s="32">
        <v>4.290091930541369E-3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19</v>
      </c>
      <c r="F21" s="66"/>
      <c r="G21" s="66"/>
      <c r="H21" s="66">
        <v>19</v>
      </c>
      <c r="I21" s="66"/>
      <c r="J21" s="66"/>
      <c r="K21" s="4">
        <v>0</v>
      </c>
      <c r="L21" s="5">
        <v>296</v>
      </c>
      <c r="M21" s="31">
        <v>6.4189189189189186E-2</v>
      </c>
      <c r="N21" s="5">
        <v>5376</v>
      </c>
      <c r="O21" s="31">
        <v>3.5342261904761905E-3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86517</v>
      </c>
      <c r="F23" s="66"/>
      <c r="G23" s="66"/>
      <c r="H23" s="66">
        <v>86416</v>
      </c>
      <c r="I23" s="66"/>
      <c r="J23" s="66"/>
      <c r="K23" s="7">
        <v>-1.1674006264664749E-3</v>
      </c>
      <c r="L23" s="5">
        <v>1238337</v>
      </c>
      <c r="M23" s="31">
        <v>6.9783911810759103E-2</v>
      </c>
      <c r="N23" s="5">
        <v>40998519</v>
      </c>
      <c r="O23" s="31">
        <v>2.1077834543242889E-3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0.37387212196639702</v>
      </c>
      <c r="F24" s="167"/>
      <c r="G24" s="167"/>
      <c r="H24" s="167">
        <v>0.37343566341699508</v>
      </c>
      <c r="I24" s="167"/>
      <c r="J24" s="167"/>
      <c r="K24" s="10">
        <v>-1.1674006264664749E-3</v>
      </c>
      <c r="L24" s="23">
        <v>0.24306954509881976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768200</v>
      </c>
      <c r="F25" s="66"/>
      <c r="G25" s="66"/>
      <c r="H25" s="66">
        <v>756946</v>
      </c>
      <c r="I25" s="66"/>
      <c r="J25" s="66"/>
      <c r="K25" s="7">
        <v>-1.4649830773236117E-2</v>
      </c>
      <c r="L25" s="5">
        <v>16007119</v>
      </c>
      <c r="M25" s="31">
        <v>4.7288084757788083E-2</v>
      </c>
      <c r="N25" s="5">
        <v>222796529</v>
      </c>
      <c r="O25" s="31">
        <v>3.3974766276542844E-3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0.96142654573534359</v>
      </c>
      <c r="F26" s="71"/>
      <c r="G26" s="71"/>
      <c r="H26" s="71">
        <v>0.94734180953942382</v>
      </c>
      <c r="I26" s="71"/>
      <c r="J26" s="71"/>
      <c r="K26" s="6">
        <v>-1.4649830773236117E-2</v>
      </c>
      <c r="L26" s="42">
        <v>0.91706703666086731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33163</v>
      </c>
      <c r="F28" s="66"/>
      <c r="G28" s="66"/>
      <c r="H28" s="66">
        <v>32080</v>
      </c>
      <c r="I28" s="66"/>
      <c r="J28" s="66"/>
      <c r="K28" s="7">
        <v>-3.2656876639628463E-2</v>
      </c>
      <c r="L28" s="5">
        <v>794220</v>
      </c>
      <c r="M28" s="31">
        <v>4.0391830978821992E-2</v>
      </c>
      <c r="N28" s="5">
        <v>18642533</v>
      </c>
      <c r="O28" s="31">
        <v>1.7207962029623335E-3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0.14330965221599945</v>
      </c>
      <c r="F29" s="167"/>
      <c r="G29" s="167"/>
      <c r="H29" s="167">
        <v>0.13862960658231349</v>
      </c>
      <c r="I29" s="167"/>
      <c r="J29" s="167"/>
      <c r="K29" s="10">
        <v>-3.2656876639628463E-2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69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0.34011214214847835</v>
      </c>
      <c r="F32" s="86"/>
      <c r="G32" s="87"/>
      <c r="H32" s="85">
        <v>0.2861396321648344</v>
      </c>
      <c r="I32" s="86"/>
      <c r="J32" s="183"/>
      <c r="K32" s="27">
        <v>-0.15869033561313395</v>
      </c>
      <c r="L32" s="186">
        <v>0.26717673825452504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0.415518533981585</v>
      </c>
      <c r="F33" s="92"/>
      <c r="G33" s="184"/>
      <c r="H33" s="185">
        <v>0.46023473691488626</v>
      </c>
      <c r="I33" s="92"/>
      <c r="J33" s="184"/>
      <c r="K33" s="28">
        <v>0.10761542332377161</v>
      </c>
      <c r="L33" s="187">
        <v>0.45061191513567656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23</v>
      </c>
      <c r="F36" s="121"/>
      <c r="G36" s="121"/>
      <c r="H36" s="71">
        <v>1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23</v>
      </c>
      <c r="F37" s="123"/>
      <c r="G37" s="123"/>
      <c r="H37" s="107">
        <v>1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24</v>
      </c>
      <c r="F38" s="121"/>
      <c r="G38" s="121"/>
      <c r="H38" s="71">
        <v>0.82758620689655171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17</v>
      </c>
      <c r="C42" s="120" t="s">
        <v>5</v>
      </c>
      <c r="D42" s="120"/>
      <c r="E42" s="121">
        <v>4</v>
      </c>
      <c r="F42" s="121"/>
      <c r="G42" s="120" t="s">
        <v>8</v>
      </c>
      <c r="H42" s="120"/>
      <c r="I42" s="120"/>
      <c r="J42" s="120"/>
      <c r="K42" s="120"/>
      <c r="L42" s="120"/>
      <c r="M42" s="109">
        <v>10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5</v>
      </c>
      <c r="C43" s="122" t="s">
        <v>6</v>
      </c>
      <c r="D43" s="122"/>
      <c r="E43" s="123">
        <v>1</v>
      </c>
      <c r="F43" s="123"/>
      <c r="G43" s="124" t="s">
        <v>9</v>
      </c>
      <c r="H43" s="124"/>
      <c r="I43" s="124"/>
      <c r="J43" s="124"/>
      <c r="K43" s="124"/>
      <c r="L43" s="124"/>
      <c r="M43" s="104">
        <v>56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8</v>
      </c>
      <c r="C44" s="120" t="s">
        <v>7</v>
      </c>
      <c r="D44" s="120"/>
      <c r="E44" s="121">
        <v>74</v>
      </c>
      <c r="F44" s="121"/>
      <c r="G44" s="120" t="s">
        <v>33</v>
      </c>
      <c r="H44" s="120"/>
      <c r="I44" s="120"/>
      <c r="J44" s="120"/>
      <c r="K44" s="120"/>
      <c r="L44" s="120"/>
      <c r="M44" s="109">
        <v>6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5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50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5</v>
      </c>
      <c r="C46" s="136" t="s">
        <v>35</v>
      </c>
      <c r="D46" s="137"/>
      <c r="E46" s="142">
        <v>5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40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2"/>
  </protectedRanges>
  <mergeCells count="136">
    <mergeCell ref="M43:O43"/>
    <mergeCell ref="M44:O44"/>
    <mergeCell ref="M45:O45"/>
    <mergeCell ref="G46:O48"/>
    <mergeCell ref="A49:N49"/>
    <mergeCell ref="A41:B41"/>
    <mergeCell ref="C41:F41"/>
    <mergeCell ref="C42:D42"/>
    <mergeCell ref="E42:F42"/>
    <mergeCell ref="G42:L42"/>
    <mergeCell ref="C45:F45"/>
    <mergeCell ref="G45:L45"/>
    <mergeCell ref="C46:D48"/>
    <mergeCell ref="E46:F48"/>
    <mergeCell ref="A47:A48"/>
    <mergeCell ref="B47:B48"/>
    <mergeCell ref="C43:D43"/>
    <mergeCell ref="E43:F43"/>
    <mergeCell ref="G43:L43"/>
    <mergeCell ref="C44:D44"/>
    <mergeCell ref="E44:F44"/>
    <mergeCell ref="G44:L44"/>
    <mergeCell ref="A38:D38"/>
    <mergeCell ref="E38:G38"/>
    <mergeCell ref="H38:J38"/>
    <mergeCell ref="A40:C40"/>
    <mergeCell ref="K38:O38"/>
    <mergeCell ref="A39:N39"/>
    <mergeCell ref="D40:O40"/>
    <mergeCell ref="H41:O41"/>
    <mergeCell ref="M42:O42"/>
    <mergeCell ref="A34:O34"/>
    <mergeCell ref="K35:O35"/>
    <mergeCell ref="K36:O36"/>
    <mergeCell ref="K37:O37"/>
    <mergeCell ref="A32:D32"/>
    <mergeCell ref="E32:G32"/>
    <mergeCell ref="H32:J32"/>
    <mergeCell ref="A33:D33"/>
    <mergeCell ref="E33:G33"/>
    <mergeCell ref="H33:J33"/>
    <mergeCell ref="L32:M32"/>
    <mergeCell ref="N32:O32"/>
    <mergeCell ref="L33:M33"/>
    <mergeCell ref="N33:O33"/>
    <mergeCell ref="A36:D36"/>
    <mergeCell ref="E36:G36"/>
    <mergeCell ref="H36:J36"/>
    <mergeCell ref="A37:D37"/>
    <mergeCell ref="E37:G37"/>
    <mergeCell ref="H37:J37"/>
    <mergeCell ref="A35:B35"/>
    <mergeCell ref="C35:D35"/>
    <mergeCell ref="E35:G35"/>
    <mergeCell ref="H35:J35"/>
    <mergeCell ref="A29:D29"/>
    <mergeCell ref="E29:G29"/>
    <mergeCell ref="H29:J29"/>
    <mergeCell ref="A31:D31"/>
    <mergeCell ref="E31:G31"/>
    <mergeCell ref="H31:J31"/>
    <mergeCell ref="A30:O30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8:D8"/>
    <mergeCell ref="E8:G8"/>
    <mergeCell ref="H8:J8"/>
    <mergeCell ref="A1:O1"/>
    <mergeCell ref="A2:N2"/>
    <mergeCell ref="A3:F3"/>
    <mergeCell ref="H3:O3"/>
    <mergeCell ref="A4:F4"/>
    <mergeCell ref="H4:O4"/>
    <mergeCell ref="A5:F5"/>
    <mergeCell ref="H5:O5"/>
    <mergeCell ref="A7:O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94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92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16520984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80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21611034</v>
      </c>
      <c r="F9" s="66"/>
      <c r="G9" s="66"/>
      <c r="H9" s="66">
        <v>21864452</v>
      </c>
      <c r="I9" s="68"/>
      <c r="J9" s="69"/>
      <c r="K9" s="4">
        <v>1.1726324617322703E-2</v>
      </c>
      <c r="L9" s="5">
        <v>104217026</v>
      </c>
      <c r="M9" s="31">
        <v>0.2097973127730588</v>
      </c>
      <c r="N9" s="5">
        <v>219114123</v>
      </c>
      <c r="O9" s="31">
        <v>9.9785681090031789E-2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1.3080960552954957</v>
      </c>
      <c r="F10" s="71"/>
      <c r="G10" s="71"/>
      <c r="H10" s="71">
        <v>1.3234352142705301</v>
      </c>
      <c r="I10" s="71"/>
      <c r="J10" s="71"/>
      <c r="K10" s="6">
        <v>1.1726324617322925E-2</v>
      </c>
      <c r="L10" s="42">
        <v>1.2173525084011927</v>
      </c>
      <c r="M10" s="42" t="s">
        <v>67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3003204</v>
      </c>
      <c r="F11" s="66"/>
      <c r="G11" s="66"/>
      <c r="H11" s="66">
        <v>3049978</v>
      </c>
      <c r="I11" s="66"/>
      <c r="J11" s="66"/>
      <c r="K11" s="4">
        <v>1.5574699554209426E-2</v>
      </c>
      <c r="L11" s="5">
        <v>16308719</v>
      </c>
      <c r="M11" s="31">
        <v>0.18701517881324708</v>
      </c>
      <c r="N11" s="5">
        <v>28326018</v>
      </c>
      <c r="O11" s="31">
        <v>0.10767408253429762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0.50610503552942943</v>
      </c>
      <c r="F12" s="71"/>
      <c r="G12" s="71"/>
      <c r="H12" s="71">
        <v>0.51398746940067286</v>
      </c>
      <c r="I12" s="71"/>
      <c r="J12" s="71"/>
      <c r="K12" s="6">
        <v>1.5574699554209648E-2</v>
      </c>
      <c r="L12" s="35">
        <v>0.5533391636994025</v>
      </c>
      <c r="M12" s="42" t="s">
        <v>68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18607830</v>
      </c>
      <c r="F13" s="66"/>
      <c r="G13" s="66"/>
      <c r="H13" s="66">
        <v>18814474</v>
      </c>
      <c r="I13" s="66"/>
      <c r="J13" s="66"/>
      <c r="K13" s="4">
        <v>1.1105217534769007E-2</v>
      </c>
      <c r="L13" s="5">
        <v>87908307</v>
      </c>
      <c r="M13" s="31">
        <v>0.21402384646083561</v>
      </c>
      <c r="N13" s="5">
        <v>190788105</v>
      </c>
      <c r="O13" s="31">
        <v>9.8614502198656459E-2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1.126314873254523</v>
      </c>
      <c r="F14" s="71"/>
      <c r="G14" s="71"/>
      <c r="H14" s="71">
        <v>1.13882284493466</v>
      </c>
      <c r="I14" s="71"/>
      <c r="J14" s="71"/>
      <c r="K14" s="6">
        <v>1.1105217534768785E-2</v>
      </c>
      <c r="L14" s="35">
        <v>1.0268513902493448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12349403</v>
      </c>
      <c r="F15" s="66"/>
      <c r="G15" s="66"/>
      <c r="H15" s="66">
        <v>8762234</v>
      </c>
      <c r="I15" s="66"/>
      <c r="J15" s="66"/>
      <c r="K15" s="7">
        <v>-0.29047306983179677</v>
      </c>
      <c r="L15" s="5">
        <v>42521542</v>
      </c>
      <c r="M15" s="31">
        <v>0.20606576309015323</v>
      </c>
      <c r="N15" s="5">
        <v>95434998</v>
      </c>
      <c r="O15" s="31">
        <v>9.1813634239296574E-2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0.74749803038366236</v>
      </c>
      <c r="F16" s="71"/>
      <c r="G16" s="71"/>
      <c r="H16" s="71">
        <v>0.53036998280489833</v>
      </c>
      <c r="I16" s="71"/>
      <c r="J16" s="71"/>
      <c r="K16" s="6">
        <v>-0.29047306983179666</v>
      </c>
      <c r="L16" s="42">
        <v>0.49669145053886554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6258427</v>
      </c>
      <c r="F17" s="66"/>
      <c r="G17" s="66"/>
      <c r="H17" s="66">
        <v>10052240</v>
      </c>
      <c r="I17" s="66"/>
      <c r="J17" s="66"/>
      <c r="K17" s="7">
        <v>0.60619273820722053</v>
      </c>
      <c r="L17" s="5">
        <v>45386765</v>
      </c>
      <c r="M17" s="31">
        <v>0.22147954365110623</v>
      </c>
      <c r="N17" s="5">
        <v>95353107</v>
      </c>
      <c r="O17" s="31">
        <v>0.10542121086835692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0.37881684287086048</v>
      </c>
      <c r="F18" s="71"/>
      <c r="G18" s="71"/>
      <c r="H18" s="71">
        <v>0.6084528621297618</v>
      </c>
      <c r="I18" s="71"/>
      <c r="J18" s="71"/>
      <c r="K18" s="6">
        <v>0.60619273820722053</v>
      </c>
      <c r="L18" s="42">
        <v>0.53015993971047937</v>
      </c>
      <c r="M18" s="42" t="s">
        <v>67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593917</v>
      </c>
      <c r="F19" s="66"/>
      <c r="G19" s="66"/>
      <c r="H19" s="66">
        <v>572081</v>
      </c>
      <c r="I19" s="66"/>
      <c r="J19" s="66"/>
      <c r="K19" s="7">
        <v>-3.6766080108836752E-2</v>
      </c>
      <c r="L19" s="5">
        <v>10450379</v>
      </c>
      <c r="M19" s="31">
        <v>5.4742607899675215E-2</v>
      </c>
      <c r="N19" s="5">
        <v>14807806</v>
      </c>
      <c r="O19" s="31">
        <v>3.8633744931558398E-2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92</v>
      </c>
      <c r="F20" s="77"/>
      <c r="G20" s="78"/>
      <c r="H20" s="76">
        <v>92</v>
      </c>
      <c r="I20" s="77"/>
      <c r="J20" s="78"/>
      <c r="K20" s="8">
        <v>0</v>
      </c>
      <c r="L20" s="9">
        <v>1593</v>
      </c>
      <c r="M20" s="32">
        <v>5.7752667922159447E-2</v>
      </c>
      <c r="N20" s="9">
        <v>4895</v>
      </c>
      <c r="O20" s="32">
        <v>1.8794688457609805E-2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92</v>
      </c>
      <c r="F21" s="66"/>
      <c r="G21" s="66"/>
      <c r="H21" s="66">
        <v>92</v>
      </c>
      <c r="I21" s="66"/>
      <c r="J21" s="66"/>
      <c r="K21" s="4">
        <v>0</v>
      </c>
      <c r="L21" s="5">
        <v>1661</v>
      </c>
      <c r="M21" s="31">
        <v>5.5388320288982544E-2</v>
      </c>
      <c r="N21" s="5">
        <v>5376</v>
      </c>
      <c r="O21" s="31">
        <v>1.711309523809524E-2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80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5173897</v>
      </c>
      <c r="F23" s="66"/>
      <c r="G23" s="66"/>
      <c r="H23" s="66">
        <v>4870349</v>
      </c>
      <c r="I23" s="66"/>
      <c r="J23" s="66"/>
      <c r="K23" s="7">
        <v>-5.866912310005401E-2</v>
      </c>
      <c r="L23" s="5">
        <v>24894707</v>
      </c>
      <c r="M23" s="31">
        <v>0.19563793219177072</v>
      </c>
      <c r="N23" s="5">
        <v>40998519</v>
      </c>
      <c r="O23" s="31">
        <v>0.11879329104546435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0.87191390428709081</v>
      </c>
      <c r="F24" s="167"/>
      <c r="G24" s="167"/>
      <c r="H24" s="167">
        <v>0.82075948010382282</v>
      </c>
      <c r="I24" s="167"/>
      <c r="J24" s="167"/>
      <c r="K24" s="10">
        <v>-5.8669123100053899E-2</v>
      </c>
      <c r="L24" s="23">
        <v>0.84465348577786292</v>
      </c>
      <c r="M24" s="42" t="s">
        <v>68</v>
      </c>
      <c r="N24" s="24">
        <v>0.6025924640621082</v>
      </c>
      <c r="O24" s="42" t="s">
        <v>67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21193265</v>
      </c>
      <c r="F25" s="66"/>
      <c r="G25" s="66"/>
      <c r="H25" s="66">
        <v>20517896</v>
      </c>
      <c r="I25" s="66"/>
      <c r="J25" s="66"/>
      <c r="K25" s="7">
        <v>-3.1867152135359955E-2</v>
      </c>
      <c r="L25" s="5">
        <v>98728702</v>
      </c>
      <c r="M25" s="31">
        <v>0.20782098401334193</v>
      </c>
      <c r="N25" s="5">
        <v>222796529</v>
      </c>
      <c r="O25" s="31">
        <v>9.209252986162994E-2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1.2828088811174927</v>
      </c>
      <c r="F26" s="71"/>
      <c r="G26" s="71"/>
      <c r="H26" s="71">
        <v>1.2419294153423306</v>
      </c>
      <c r="I26" s="71"/>
      <c r="J26" s="71"/>
      <c r="K26" s="6">
        <v>-3.1867152135360066E-2</v>
      </c>
      <c r="L26" s="42">
        <v>1.153243741870871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80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2573518</v>
      </c>
      <c r="F28" s="66"/>
      <c r="G28" s="66"/>
      <c r="H28" s="66">
        <v>2530889</v>
      </c>
      <c r="I28" s="66"/>
      <c r="J28" s="66"/>
      <c r="K28" s="7">
        <v>-1.6564484880230101E-2</v>
      </c>
      <c r="L28" s="5">
        <v>11474627</v>
      </c>
      <c r="M28" s="31">
        <v>0.22056394512867389</v>
      </c>
      <c r="N28" s="5">
        <v>18642533</v>
      </c>
      <c r="O28" s="31">
        <v>0.13575885851992323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0.43369362148746016</v>
      </c>
      <c r="F29" s="167"/>
      <c r="G29" s="167"/>
      <c r="H29" s="167">
        <v>0.42650971005167887</v>
      </c>
      <c r="I29" s="167"/>
      <c r="J29" s="167"/>
      <c r="K29" s="10">
        <v>-1.6564484880230101E-2</v>
      </c>
      <c r="L29" s="23">
        <v>0.38932306749184803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81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0.56736020895257744</v>
      </c>
      <c r="F32" s="86"/>
      <c r="G32" s="87"/>
      <c r="H32" s="85">
        <v>0.53439275060103264</v>
      </c>
      <c r="I32" s="86"/>
      <c r="J32" s="183"/>
      <c r="K32" s="27">
        <v>-5.8106750934132534E-2</v>
      </c>
      <c r="L32" s="186">
        <v>0.55783432029515012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0.60509228410484828</v>
      </c>
      <c r="F33" s="92"/>
      <c r="G33" s="184"/>
      <c r="H33" s="185">
        <v>0.65110969852479472</v>
      </c>
      <c r="I33" s="92"/>
      <c r="J33" s="184"/>
      <c r="K33" s="28">
        <v>7.6050241638798921E-2</v>
      </c>
      <c r="L33" s="187">
        <v>0.65999136573814421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273</v>
      </c>
      <c r="F36" s="121"/>
      <c r="G36" s="121"/>
      <c r="H36" s="71">
        <v>0.93174061433447097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266</v>
      </c>
      <c r="F37" s="123"/>
      <c r="G37" s="123"/>
      <c r="H37" s="107">
        <v>0.9078498293515358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201</v>
      </c>
      <c r="F38" s="121"/>
      <c r="G38" s="121"/>
      <c r="H38" s="71">
        <v>0.32524271844660196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74</v>
      </c>
      <c r="C42" s="120" t="s">
        <v>5</v>
      </c>
      <c r="D42" s="120"/>
      <c r="E42" s="121">
        <v>14</v>
      </c>
      <c r="F42" s="121"/>
      <c r="G42" s="120" t="s">
        <v>8</v>
      </c>
      <c r="H42" s="120"/>
      <c r="I42" s="120"/>
      <c r="J42" s="120"/>
      <c r="K42" s="120"/>
      <c r="L42" s="120"/>
      <c r="M42" s="109">
        <v>22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16</v>
      </c>
      <c r="C43" s="122" t="s">
        <v>6</v>
      </c>
      <c r="D43" s="122"/>
      <c r="E43" s="123">
        <v>6</v>
      </c>
      <c r="F43" s="123"/>
      <c r="G43" s="124" t="s">
        <v>9</v>
      </c>
      <c r="H43" s="124"/>
      <c r="I43" s="124"/>
      <c r="J43" s="124"/>
      <c r="K43" s="124"/>
      <c r="L43" s="124"/>
      <c r="M43" s="104">
        <v>209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68</v>
      </c>
      <c r="C44" s="120" t="s">
        <v>7</v>
      </c>
      <c r="D44" s="120"/>
      <c r="E44" s="121">
        <v>254</v>
      </c>
      <c r="F44" s="121"/>
      <c r="G44" s="120" t="s">
        <v>33</v>
      </c>
      <c r="H44" s="120"/>
      <c r="I44" s="120"/>
      <c r="J44" s="120"/>
      <c r="K44" s="120"/>
      <c r="L44" s="120"/>
      <c r="M44" s="109">
        <v>22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4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169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131</v>
      </c>
      <c r="C46" s="136" t="s">
        <v>35</v>
      </c>
      <c r="D46" s="137"/>
      <c r="E46" s="142">
        <v>19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293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95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167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3441884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3069356</v>
      </c>
      <c r="F9" s="66"/>
      <c r="G9" s="66"/>
      <c r="H9" s="66">
        <v>3267469</v>
      </c>
      <c r="I9" s="68"/>
      <c r="J9" s="69"/>
      <c r="K9" s="4">
        <v>6.4545461653845226E-2</v>
      </c>
      <c r="L9" s="5">
        <v>48545140</v>
      </c>
      <c r="M9" s="31">
        <v>6.7307849972211425E-2</v>
      </c>
      <c r="N9" s="5">
        <v>219114123</v>
      </c>
      <c r="O9" s="31">
        <v>1.4912178892275236E-2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0.89176625359831996</v>
      </c>
      <c r="F10" s="71"/>
      <c r="G10" s="71"/>
      <c r="H10" s="71">
        <v>0.94932571812414368</v>
      </c>
      <c r="I10" s="71"/>
      <c r="J10" s="71"/>
      <c r="K10" s="6">
        <v>6.4545461653845448E-2</v>
      </c>
      <c r="L10" s="42">
        <v>0.85955437302714288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268855</v>
      </c>
      <c r="F11" s="66"/>
      <c r="G11" s="66"/>
      <c r="H11" s="66">
        <v>327887</v>
      </c>
      <c r="I11" s="66"/>
      <c r="J11" s="66"/>
      <c r="K11" s="4">
        <v>0.21956816871547868</v>
      </c>
      <c r="L11" s="5">
        <v>3470620</v>
      </c>
      <c r="M11" s="31">
        <v>9.4475050567333796E-2</v>
      </c>
      <c r="N11" s="5">
        <v>28326018</v>
      </c>
      <c r="O11" s="31">
        <v>1.1575471003372235E-2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0.24745098472339572</v>
      </c>
      <c r="F12" s="71"/>
      <c r="G12" s="71"/>
      <c r="H12" s="71">
        <v>0.3017833442859536</v>
      </c>
      <c r="I12" s="71"/>
      <c r="J12" s="71"/>
      <c r="K12" s="6">
        <v>0.21956816871547868</v>
      </c>
      <c r="L12" s="35">
        <v>0.19457738501970206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2800501</v>
      </c>
      <c r="F13" s="66"/>
      <c r="G13" s="66"/>
      <c r="H13" s="66">
        <v>2939582</v>
      </c>
      <c r="I13" s="66"/>
      <c r="J13" s="66"/>
      <c r="K13" s="4">
        <v>4.9662899602606725E-2</v>
      </c>
      <c r="L13" s="5">
        <v>45074520</v>
      </c>
      <c r="M13" s="31">
        <v>6.5216046671157005E-2</v>
      </c>
      <c r="N13" s="5">
        <v>190788105</v>
      </c>
      <c r="O13" s="31">
        <v>1.5407574806615958E-2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0.81365351069356207</v>
      </c>
      <c r="F14" s="71"/>
      <c r="G14" s="71"/>
      <c r="H14" s="71">
        <v>0.85406190330644494</v>
      </c>
      <c r="I14" s="71"/>
      <c r="J14" s="71"/>
      <c r="K14" s="6">
        <v>4.9662899602606725E-2</v>
      </c>
      <c r="L14" s="35">
        <v>0.79810256553177961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2110566</v>
      </c>
      <c r="F15" s="66"/>
      <c r="G15" s="66"/>
      <c r="H15" s="66">
        <v>1619367</v>
      </c>
      <c r="I15" s="66"/>
      <c r="J15" s="66"/>
      <c r="K15" s="7">
        <v>-0.23273330471541753</v>
      </c>
      <c r="L15" s="5">
        <v>25038863</v>
      </c>
      <c r="M15" s="31">
        <v>6.4674142751609764E-2</v>
      </c>
      <c r="N15" s="5">
        <v>95434998</v>
      </c>
      <c r="O15" s="31">
        <v>1.6968271954068675E-2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0.61320079351889833</v>
      </c>
      <c r="F16" s="71"/>
      <c r="G16" s="71"/>
      <c r="H16" s="71">
        <v>0.47048854638912874</v>
      </c>
      <c r="I16" s="71"/>
      <c r="J16" s="71"/>
      <c r="K16" s="6">
        <v>-0.23273330471541753</v>
      </c>
      <c r="L16" s="42">
        <v>0.44334539332418293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689935</v>
      </c>
      <c r="F17" s="66"/>
      <c r="G17" s="66"/>
      <c r="H17" s="66">
        <v>1320215</v>
      </c>
      <c r="I17" s="66"/>
      <c r="J17" s="66"/>
      <c r="K17" s="7">
        <v>0.91353533303861956</v>
      </c>
      <c r="L17" s="5">
        <v>20035657</v>
      </c>
      <c r="M17" s="31">
        <v>6.5893272179694429E-2</v>
      </c>
      <c r="N17" s="5">
        <v>95353107</v>
      </c>
      <c r="O17" s="31">
        <v>1.3845537303781826E-2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0.20045271717466365</v>
      </c>
      <c r="F18" s="71"/>
      <c r="G18" s="71"/>
      <c r="H18" s="71">
        <v>0.3835733569173162</v>
      </c>
      <c r="I18" s="71"/>
      <c r="J18" s="71"/>
      <c r="K18" s="6">
        <v>0.91353533303861956</v>
      </c>
      <c r="L18" s="42">
        <v>0.35475717220759662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22945</v>
      </c>
      <c r="F19" s="66"/>
      <c r="G19" s="66"/>
      <c r="H19" s="66">
        <v>24136</v>
      </c>
      <c r="I19" s="66"/>
      <c r="J19" s="66"/>
      <c r="K19" s="7">
        <v>5.1906733493135793E-2</v>
      </c>
      <c r="L19" s="5">
        <v>978908</v>
      </c>
      <c r="M19" s="31">
        <v>2.46560453076285E-2</v>
      </c>
      <c r="N19" s="5">
        <v>14807806</v>
      </c>
      <c r="O19" s="31">
        <v>1.6299511217259329E-3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100</v>
      </c>
      <c r="F20" s="77"/>
      <c r="G20" s="78"/>
      <c r="H20" s="76">
        <v>112</v>
      </c>
      <c r="I20" s="77"/>
      <c r="J20" s="78"/>
      <c r="K20" s="8">
        <v>0.12000000000000011</v>
      </c>
      <c r="L20" s="9">
        <v>1533</v>
      </c>
      <c r="M20" s="32">
        <v>7.3059360730593603E-2</v>
      </c>
      <c r="N20" s="9">
        <v>4895</v>
      </c>
      <c r="O20" s="32">
        <v>2.2880490296220635E-2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167</v>
      </c>
      <c r="F21" s="66"/>
      <c r="G21" s="66"/>
      <c r="H21" s="66">
        <v>167</v>
      </c>
      <c r="I21" s="66"/>
      <c r="J21" s="66"/>
      <c r="K21" s="4">
        <v>0</v>
      </c>
      <c r="L21" s="5">
        <v>1775</v>
      </c>
      <c r="M21" s="31">
        <v>9.4084507042253518E-2</v>
      </c>
      <c r="N21" s="5">
        <v>5376</v>
      </c>
      <c r="O21" s="31">
        <v>3.1063988095238096E-2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290215</v>
      </c>
      <c r="F23" s="66"/>
      <c r="G23" s="66"/>
      <c r="H23" s="66">
        <v>268463</v>
      </c>
      <c r="I23" s="66"/>
      <c r="J23" s="66"/>
      <c r="K23" s="7">
        <v>-7.4951329186982107E-2</v>
      </c>
      <c r="L23" s="5">
        <v>4671993</v>
      </c>
      <c r="M23" s="31">
        <v>5.746220082093445E-2</v>
      </c>
      <c r="N23" s="5">
        <v>40998519</v>
      </c>
      <c r="O23" s="31">
        <v>6.5481145794559067E-3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0.26711047788399056</v>
      </c>
      <c r="F24" s="167"/>
      <c r="G24" s="167"/>
      <c r="H24" s="167">
        <v>0.24709019252681552</v>
      </c>
      <c r="I24" s="167"/>
      <c r="J24" s="167"/>
      <c r="K24" s="10">
        <v>-7.4951329186981996E-2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3811178</v>
      </c>
      <c r="F25" s="66"/>
      <c r="G25" s="66"/>
      <c r="H25" s="66">
        <v>3630054</v>
      </c>
      <c r="I25" s="66"/>
      <c r="J25" s="66"/>
      <c r="K25" s="7">
        <v>-4.7524413711456104E-2</v>
      </c>
      <c r="L25" s="5">
        <v>55968651</v>
      </c>
      <c r="M25" s="31">
        <v>6.485870098959505E-2</v>
      </c>
      <c r="N25" s="5">
        <v>222796529</v>
      </c>
      <c r="O25" s="31">
        <v>1.6293135338746684E-2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1.1072941447184159</v>
      </c>
      <c r="F26" s="71"/>
      <c r="G26" s="71"/>
      <c r="H26" s="71">
        <v>1.0546706396845449</v>
      </c>
      <c r="I26" s="71"/>
      <c r="J26" s="71"/>
      <c r="K26" s="6">
        <v>-4.7524413711456215E-2</v>
      </c>
      <c r="L26" s="42">
        <v>0.99099721866040502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226977</v>
      </c>
      <c r="F28" s="66"/>
      <c r="G28" s="66"/>
      <c r="H28" s="66">
        <v>237144</v>
      </c>
      <c r="I28" s="66"/>
      <c r="J28" s="66"/>
      <c r="K28" s="7">
        <v>4.4793084761892255E-2</v>
      </c>
      <c r="L28" s="5">
        <v>2223817</v>
      </c>
      <c r="M28" s="31">
        <v>0.10663827104478471</v>
      </c>
      <c r="N28" s="5">
        <v>18642533</v>
      </c>
      <c r="O28" s="31">
        <v>1.2720588988631534E-2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0.20890696531424816</v>
      </c>
      <c r="F29" s="167"/>
      <c r="G29" s="167"/>
      <c r="H29" s="167">
        <v>0.21826455271891895</v>
      </c>
      <c r="I29" s="167"/>
      <c r="J29" s="167"/>
      <c r="K29" s="10">
        <v>4.4793084761892255E-2</v>
      </c>
      <c r="L29" s="23">
        <v>0.12467642571712224</v>
      </c>
      <c r="M29" s="42" t="s">
        <v>67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0.36965570664600966</v>
      </c>
      <c r="F32" s="86"/>
      <c r="G32" s="87"/>
      <c r="H32" s="85">
        <v>0.38751014728052879</v>
      </c>
      <c r="I32" s="86"/>
      <c r="J32" s="183"/>
      <c r="K32" s="27">
        <v>4.8300189374911762E-2</v>
      </c>
      <c r="L32" s="186">
        <v>0.30295769824790536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0.49812220594137024</v>
      </c>
      <c r="F33" s="92"/>
      <c r="G33" s="184"/>
      <c r="H33" s="185">
        <v>0.55916163674484443</v>
      </c>
      <c r="I33" s="92"/>
      <c r="J33" s="184"/>
      <c r="K33" s="28">
        <v>0.12253906787415669</v>
      </c>
      <c r="L33" s="187">
        <v>0.44786605241281069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181</v>
      </c>
      <c r="F36" s="121"/>
      <c r="G36" s="121"/>
      <c r="H36" s="71">
        <v>0.98907103825136611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166</v>
      </c>
      <c r="F37" s="123"/>
      <c r="G37" s="123"/>
      <c r="H37" s="107">
        <v>0.90710382513661203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180</v>
      </c>
      <c r="F38" s="121"/>
      <c r="G38" s="121"/>
      <c r="H38" s="71">
        <v>0.67164179104477617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16</v>
      </c>
      <c r="C42" s="120" t="s">
        <v>5</v>
      </c>
      <c r="D42" s="120"/>
      <c r="E42" s="121">
        <v>6</v>
      </c>
      <c r="F42" s="121"/>
      <c r="G42" s="120" t="s">
        <v>8</v>
      </c>
      <c r="H42" s="120"/>
      <c r="I42" s="120"/>
      <c r="J42" s="120"/>
      <c r="K42" s="120"/>
      <c r="L42" s="120"/>
      <c r="M42" s="109">
        <v>13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15</v>
      </c>
      <c r="C43" s="122" t="s">
        <v>6</v>
      </c>
      <c r="D43" s="122"/>
      <c r="E43" s="123">
        <v>3</v>
      </c>
      <c r="F43" s="123"/>
      <c r="G43" s="124" t="s">
        <v>9</v>
      </c>
      <c r="H43" s="124"/>
      <c r="I43" s="124"/>
      <c r="J43" s="124"/>
      <c r="K43" s="124"/>
      <c r="L43" s="124"/>
      <c r="M43" s="104">
        <v>42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33</v>
      </c>
      <c r="C44" s="120" t="s">
        <v>7</v>
      </c>
      <c r="D44" s="120"/>
      <c r="E44" s="121">
        <v>72</v>
      </c>
      <c r="F44" s="121"/>
      <c r="G44" s="120" t="s">
        <v>33</v>
      </c>
      <c r="H44" s="120"/>
      <c r="I44" s="120"/>
      <c r="J44" s="120"/>
      <c r="K44" s="120"/>
      <c r="L44" s="120"/>
      <c r="M44" s="109">
        <v>11</v>
      </c>
      <c r="N44" s="110"/>
      <c r="O44" s="111"/>
    </row>
    <row r="45" spans="1:22" s="16" customFormat="1" ht="31.5" customHeight="1" x14ac:dyDescent="0.2">
      <c r="A45" s="38" t="s">
        <v>13</v>
      </c>
      <c r="B45" s="39" t="s">
        <v>20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25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134</v>
      </c>
      <c r="C46" s="136" t="s">
        <v>35</v>
      </c>
      <c r="D46" s="137"/>
      <c r="E46" s="142">
        <v>26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198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96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497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11231807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90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12014980</v>
      </c>
      <c r="F9" s="66"/>
      <c r="G9" s="66"/>
      <c r="H9" s="66">
        <v>12630561</v>
      </c>
      <c r="I9" s="68"/>
      <c r="J9" s="69"/>
      <c r="K9" s="4">
        <v>5.1234458983701936E-2</v>
      </c>
      <c r="L9" s="5">
        <v>32710268</v>
      </c>
      <c r="M9" s="31">
        <v>0.3861344394977137</v>
      </c>
      <c r="N9" s="5">
        <v>219114123</v>
      </c>
      <c r="O9" s="31">
        <v>5.764375580664876E-2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1.0697281390251809</v>
      </c>
      <c r="F10" s="71"/>
      <c r="G10" s="71"/>
      <c r="H10" s="71">
        <v>1.1245350814877784</v>
      </c>
      <c r="I10" s="71"/>
      <c r="J10" s="71"/>
      <c r="K10" s="6">
        <v>5.1234458983701936E-2</v>
      </c>
      <c r="L10" s="42">
        <v>1.1221976807578571</v>
      </c>
      <c r="M10" s="42" t="s">
        <v>67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1647439</v>
      </c>
      <c r="F11" s="66"/>
      <c r="G11" s="66"/>
      <c r="H11" s="66">
        <v>1806808</v>
      </c>
      <c r="I11" s="66"/>
      <c r="J11" s="66"/>
      <c r="K11" s="4">
        <v>9.6737420930304463E-2</v>
      </c>
      <c r="L11" s="5">
        <v>5122316</v>
      </c>
      <c r="M11" s="31">
        <v>0.35273263109890135</v>
      </c>
      <c r="N11" s="5">
        <v>28326018</v>
      </c>
      <c r="O11" s="31">
        <v>6.3786162954496461E-2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0.40096961572180367</v>
      </c>
      <c r="F12" s="71"/>
      <c r="G12" s="71"/>
      <c r="H12" s="71">
        <v>0.43975838221814628</v>
      </c>
      <c r="I12" s="71"/>
      <c r="J12" s="71"/>
      <c r="K12" s="6">
        <v>9.6737420930304685E-2</v>
      </c>
      <c r="L12" s="35">
        <v>0.49172518462556025</v>
      </c>
      <c r="M12" s="42" t="s">
        <v>68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10367541</v>
      </c>
      <c r="F13" s="66"/>
      <c r="G13" s="66"/>
      <c r="H13" s="66">
        <v>10823753</v>
      </c>
      <c r="I13" s="66"/>
      <c r="J13" s="66"/>
      <c r="K13" s="4">
        <v>4.4003877100654787E-2</v>
      </c>
      <c r="L13" s="5">
        <v>27587952</v>
      </c>
      <c r="M13" s="31">
        <v>0.39233622706027615</v>
      </c>
      <c r="N13" s="5">
        <v>190788105</v>
      </c>
      <c r="O13" s="31">
        <v>5.6731802016692812E-2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0.92305191853813018</v>
      </c>
      <c r="F14" s="71"/>
      <c r="G14" s="71"/>
      <c r="H14" s="71">
        <v>0.96366978171900564</v>
      </c>
      <c r="I14" s="71"/>
      <c r="J14" s="71"/>
      <c r="K14" s="6">
        <v>4.4003877100654787E-2</v>
      </c>
      <c r="L14" s="35">
        <v>0.94646536528710445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7442363</v>
      </c>
      <c r="F15" s="66"/>
      <c r="G15" s="66"/>
      <c r="H15" s="66">
        <v>5251146</v>
      </c>
      <c r="I15" s="66"/>
      <c r="J15" s="66"/>
      <c r="K15" s="7">
        <v>-0.2944249024133867</v>
      </c>
      <c r="L15" s="5">
        <v>13069687</v>
      </c>
      <c r="M15" s="31">
        <v>0.40178054761372634</v>
      </c>
      <c r="N15" s="5">
        <v>95434998</v>
      </c>
      <c r="O15" s="31">
        <v>5.5023273537450068E-2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0.66261492919171416</v>
      </c>
      <c r="F16" s="71"/>
      <c r="G16" s="71"/>
      <c r="H16" s="71">
        <v>0.46752459332679058</v>
      </c>
      <c r="I16" s="71"/>
      <c r="J16" s="71"/>
      <c r="K16" s="6">
        <v>-0.2944249024133867</v>
      </c>
      <c r="L16" s="42">
        <v>0.44838435562897599</v>
      </c>
      <c r="M16" s="42" t="s">
        <v>67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2925178</v>
      </c>
      <c r="F17" s="66"/>
      <c r="G17" s="66"/>
      <c r="H17" s="66">
        <v>5572607</v>
      </c>
      <c r="I17" s="66"/>
      <c r="J17" s="66"/>
      <c r="K17" s="7">
        <v>0.90504885514659272</v>
      </c>
      <c r="L17" s="5">
        <v>14518265</v>
      </c>
      <c r="M17" s="31">
        <v>0.38383422537059353</v>
      </c>
      <c r="N17" s="5">
        <v>95353107</v>
      </c>
      <c r="O17" s="31">
        <v>5.8441797811580487E-2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0.26043698934641596</v>
      </c>
      <c r="F18" s="71"/>
      <c r="G18" s="71"/>
      <c r="H18" s="71">
        <v>0.49614518839221505</v>
      </c>
      <c r="I18" s="71"/>
      <c r="J18" s="71"/>
      <c r="K18" s="6">
        <v>0.9050488551465925</v>
      </c>
      <c r="L18" s="42">
        <v>0.4980810096581284</v>
      </c>
      <c r="M18" s="42" t="s">
        <v>68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873936</v>
      </c>
      <c r="F19" s="66"/>
      <c r="G19" s="66"/>
      <c r="H19" s="66">
        <v>885285</v>
      </c>
      <c r="I19" s="66"/>
      <c r="J19" s="66"/>
      <c r="K19" s="7">
        <v>1.298607678365471E-2</v>
      </c>
      <c r="L19" s="5">
        <v>2477469</v>
      </c>
      <c r="M19" s="31">
        <v>0.35733444091530508</v>
      </c>
      <c r="N19" s="5">
        <v>14807806</v>
      </c>
      <c r="O19" s="31">
        <v>5.9785021494744059E-2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414</v>
      </c>
      <c r="F20" s="77"/>
      <c r="G20" s="78"/>
      <c r="H20" s="76">
        <v>420</v>
      </c>
      <c r="I20" s="77"/>
      <c r="J20" s="78"/>
      <c r="K20" s="8">
        <v>1.449275362318847E-2</v>
      </c>
      <c r="L20" s="9">
        <v>1044</v>
      </c>
      <c r="M20" s="32">
        <v>0.40229885057471265</v>
      </c>
      <c r="N20" s="9">
        <v>4895</v>
      </c>
      <c r="O20" s="32">
        <v>8.580183861082738E-2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496</v>
      </c>
      <c r="F21" s="66"/>
      <c r="G21" s="66"/>
      <c r="H21" s="66">
        <v>496</v>
      </c>
      <c r="I21" s="66"/>
      <c r="J21" s="66"/>
      <c r="K21" s="4">
        <v>0</v>
      </c>
      <c r="L21" s="5">
        <v>1186</v>
      </c>
      <c r="M21" s="31">
        <v>0.41821247892074198</v>
      </c>
      <c r="N21" s="5">
        <v>5376</v>
      </c>
      <c r="O21" s="31">
        <v>9.2261904761904767E-2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90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2443319</v>
      </c>
      <c r="F23" s="66"/>
      <c r="G23" s="66"/>
      <c r="H23" s="66">
        <v>2413379</v>
      </c>
      <c r="I23" s="66"/>
      <c r="J23" s="66"/>
      <c r="K23" s="7">
        <v>-1.2253823589961077E-2</v>
      </c>
      <c r="L23" s="5">
        <v>7010378</v>
      </c>
      <c r="M23" s="31">
        <v>0.34425804143514088</v>
      </c>
      <c r="N23" s="5">
        <v>40998519</v>
      </c>
      <c r="O23" s="31">
        <v>5.8865028758721745E-2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0.59467857718299832</v>
      </c>
      <c r="F24" s="167"/>
      <c r="G24" s="167"/>
      <c r="H24" s="167">
        <v>0.58739149080546882</v>
      </c>
      <c r="I24" s="167"/>
      <c r="J24" s="167"/>
      <c r="K24" s="10">
        <v>-1.2253823589961077E-2</v>
      </c>
      <c r="L24" s="23">
        <v>0.67297281470822301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13264769</v>
      </c>
      <c r="F25" s="66"/>
      <c r="G25" s="66"/>
      <c r="H25" s="66">
        <v>12813630</v>
      </c>
      <c r="I25" s="66"/>
      <c r="J25" s="66"/>
      <c r="K25" s="7">
        <v>-3.4010317103901344E-2</v>
      </c>
      <c r="L25" s="5">
        <v>32509529</v>
      </c>
      <c r="M25" s="31">
        <v>0.39414997368925275</v>
      </c>
      <c r="N25" s="5">
        <v>222796529</v>
      </c>
      <c r="O25" s="31">
        <v>5.7512700298845323E-2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1.1810004391991422</v>
      </c>
      <c r="F26" s="71"/>
      <c r="G26" s="71"/>
      <c r="H26" s="71">
        <v>1.1408342397621327</v>
      </c>
      <c r="I26" s="71"/>
      <c r="J26" s="71"/>
      <c r="K26" s="6">
        <v>-3.4010317103901233E-2</v>
      </c>
      <c r="L26" s="42">
        <v>1.1153108878939877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90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1261637</v>
      </c>
      <c r="F28" s="66"/>
      <c r="G28" s="66"/>
      <c r="H28" s="66">
        <v>1276809</v>
      </c>
      <c r="I28" s="66"/>
      <c r="J28" s="66"/>
      <c r="K28" s="7">
        <v>1.2025646045574101E-2</v>
      </c>
      <c r="L28" s="5">
        <v>2853227</v>
      </c>
      <c r="M28" s="31">
        <v>0.44749646628186263</v>
      </c>
      <c r="N28" s="5">
        <v>18642533</v>
      </c>
      <c r="O28" s="31">
        <v>6.8489029897385728E-2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0.30706939866690613</v>
      </c>
      <c r="F29" s="167"/>
      <c r="G29" s="167"/>
      <c r="H29" s="167">
        <v>0.31076210656670167</v>
      </c>
      <c r="I29" s="167"/>
      <c r="J29" s="167"/>
      <c r="K29" s="10">
        <v>1.2025646045574323E-2</v>
      </c>
      <c r="L29" s="23">
        <v>0.27390023835968602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91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0.54583902667589224</v>
      </c>
      <c r="F32" s="86"/>
      <c r="G32" s="87"/>
      <c r="H32" s="85">
        <v>0.53028643555358246</v>
      </c>
      <c r="I32" s="86"/>
      <c r="J32" s="183"/>
      <c r="K32" s="27">
        <v>-2.8492999514936779E-2</v>
      </c>
      <c r="L32" s="186">
        <v>0.54545681446631145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0.58989353255102905</v>
      </c>
      <c r="F33" s="92"/>
      <c r="G33" s="184"/>
      <c r="H33" s="185">
        <v>0.61349527507655821</v>
      </c>
      <c r="I33" s="92"/>
      <c r="J33" s="184"/>
      <c r="K33" s="28">
        <v>4.0010173401057614E-2</v>
      </c>
      <c r="L33" s="187">
        <v>0.61262586360987725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837</v>
      </c>
      <c r="F36" s="121"/>
      <c r="G36" s="121"/>
      <c r="H36" s="71">
        <v>0.68048780487804883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741</v>
      </c>
      <c r="F37" s="123"/>
      <c r="G37" s="123"/>
      <c r="H37" s="107">
        <v>0.60243902439024388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466</v>
      </c>
      <c r="F38" s="121"/>
      <c r="G38" s="121"/>
      <c r="H38" s="71">
        <v>0.46787148594377509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230</v>
      </c>
      <c r="C42" s="120" t="s">
        <v>5</v>
      </c>
      <c r="D42" s="120"/>
      <c r="E42" s="121">
        <v>25</v>
      </c>
      <c r="F42" s="121"/>
      <c r="G42" s="120" t="s">
        <v>8</v>
      </c>
      <c r="H42" s="120"/>
      <c r="I42" s="120"/>
      <c r="J42" s="120"/>
      <c r="K42" s="120"/>
      <c r="L42" s="120"/>
      <c r="M42" s="109">
        <v>40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21</v>
      </c>
      <c r="C43" s="122" t="s">
        <v>6</v>
      </c>
      <c r="D43" s="122"/>
      <c r="E43" s="123">
        <v>8</v>
      </c>
      <c r="F43" s="123"/>
      <c r="G43" s="124" t="s">
        <v>9</v>
      </c>
      <c r="H43" s="124"/>
      <c r="I43" s="124"/>
      <c r="J43" s="124"/>
      <c r="K43" s="124"/>
      <c r="L43" s="124"/>
      <c r="M43" s="104">
        <v>383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216</v>
      </c>
      <c r="C44" s="120" t="s">
        <v>7</v>
      </c>
      <c r="D44" s="120"/>
      <c r="E44" s="121">
        <v>565</v>
      </c>
      <c r="F44" s="121"/>
      <c r="G44" s="120" t="s">
        <v>33</v>
      </c>
      <c r="H44" s="120"/>
      <c r="I44" s="120"/>
      <c r="J44" s="120"/>
      <c r="K44" s="120"/>
      <c r="L44" s="120"/>
      <c r="M44" s="109">
        <v>33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10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335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414</v>
      </c>
      <c r="C46" s="136" t="s">
        <v>35</v>
      </c>
      <c r="D46" s="137"/>
      <c r="E46" s="142">
        <v>36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891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97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52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1771049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1721204</v>
      </c>
      <c r="F9" s="66"/>
      <c r="G9" s="66"/>
      <c r="H9" s="66">
        <v>1810945</v>
      </c>
      <c r="I9" s="68"/>
      <c r="J9" s="69"/>
      <c r="K9" s="4">
        <v>5.2138503047866491E-2</v>
      </c>
      <c r="L9" s="5">
        <v>14338127</v>
      </c>
      <c r="M9" s="31">
        <v>0.12630275907027466</v>
      </c>
      <c r="N9" s="5">
        <v>219114123</v>
      </c>
      <c r="O9" s="31">
        <v>8.2648483594094935E-3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0.97185566294326131</v>
      </c>
      <c r="F10" s="71"/>
      <c r="G10" s="71"/>
      <c r="H10" s="71">
        <v>1.0225267623877148</v>
      </c>
      <c r="I10" s="71"/>
      <c r="J10" s="71"/>
      <c r="K10" s="6">
        <v>5.2138503047866491E-2</v>
      </c>
      <c r="L10" s="42">
        <v>0.82144848421237893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142140</v>
      </c>
      <c r="F11" s="66"/>
      <c r="G11" s="66"/>
      <c r="H11" s="66">
        <v>151558</v>
      </c>
      <c r="I11" s="66"/>
      <c r="J11" s="66"/>
      <c r="K11" s="4">
        <v>6.6258618263683733E-2</v>
      </c>
      <c r="L11" s="5">
        <v>1038905</v>
      </c>
      <c r="M11" s="31">
        <v>0.14588244353429813</v>
      </c>
      <c r="N11" s="5">
        <v>28326018</v>
      </c>
      <c r="O11" s="31">
        <v>5.3504873152308242E-3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0.24054790904060072</v>
      </c>
      <c r="F12" s="71"/>
      <c r="G12" s="71"/>
      <c r="H12" s="71">
        <v>0.25648628111984917</v>
      </c>
      <c r="I12" s="71"/>
      <c r="J12" s="71"/>
      <c r="K12" s="6">
        <v>6.6258618263683511E-2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1579064</v>
      </c>
      <c r="F13" s="66"/>
      <c r="G13" s="66"/>
      <c r="H13" s="66">
        <v>1659387</v>
      </c>
      <c r="I13" s="66"/>
      <c r="J13" s="66"/>
      <c r="K13" s="4">
        <v>5.0867475922445227E-2</v>
      </c>
      <c r="L13" s="5">
        <v>13299222</v>
      </c>
      <c r="M13" s="31">
        <v>0.12477323861501072</v>
      </c>
      <c r="N13" s="5">
        <v>190788105</v>
      </c>
      <c r="O13" s="31">
        <v>8.6975390840010706E-3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0.89159814324730713</v>
      </c>
      <c r="F14" s="71"/>
      <c r="G14" s="71"/>
      <c r="H14" s="71">
        <v>0.93695149033143632</v>
      </c>
      <c r="I14" s="71"/>
      <c r="J14" s="71"/>
      <c r="K14" s="6">
        <v>5.0867475922445227E-2</v>
      </c>
      <c r="L14" s="35">
        <v>0.76192837133496738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1153647</v>
      </c>
      <c r="F15" s="66"/>
      <c r="G15" s="66"/>
      <c r="H15" s="66">
        <v>819889</v>
      </c>
      <c r="I15" s="66"/>
      <c r="J15" s="66"/>
      <c r="K15" s="7">
        <v>-0.28930686769869818</v>
      </c>
      <c r="L15" s="5">
        <v>6757020</v>
      </c>
      <c r="M15" s="31">
        <v>0.12133884463861289</v>
      </c>
      <c r="N15" s="5">
        <v>95434998</v>
      </c>
      <c r="O15" s="31">
        <v>8.5910726377340096E-3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0.65139191518698802</v>
      </c>
      <c r="F16" s="71"/>
      <c r="G16" s="71"/>
      <c r="H16" s="71">
        <v>0.46293976055998448</v>
      </c>
      <c r="I16" s="71"/>
      <c r="J16" s="71"/>
      <c r="K16" s="6">
        <v>-0.28930686769869818</v>
      </c>
      <c r="L16" s="42">
        <v>0.38711777603816233</v>
      </c>
      <c r="M16" s="42" t="s">
        <v>67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425417</v>
      </c>
      <c r="F17" s="66"/>
      <c r="G17" s="66"/>
      <c r="H17" s="66">
        <v>839498</v>
      </c>
      <c r="I17" s="66"/>
      <c r="J17" s="66"/>
      <c r="K17" s="7">
        <v>0.97335320403274905</v>
      </c>
      <c r="L17" s="5">
        <v>6542202</v>
      </c>
      <c r="M17" s="31">
        <v>0.12832040343602966</v>
      </c>
      <c r="N17" s="5">
        <v>95353107</v>
      </c>
      <c r="O17" s="31">
        <v>8.8040969656080527E-3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0.24020622806031905</v>
      </c>
      <c r="F18" s="71"/>
      <c r="G18" s="71"/>
      <c r="H18" s="71">
        <v>0.47401172977145184</v>
      </c>
      <c r="I18" s="71"/>
      <c r="J18" s="71"/>
      <c r="K18" s="6">
        <v>0.97335320403274905</v>
      </c>
      <c r="L18" s="42">
        <v>0.37481059529680505</v>
      </c>
      <c r="M18" s="42" t="s">
        <v>67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7363</v>
      </c>
      <c r="F19" s="66"/>
      <c r="G19" s="66"/>
      <c r="H19" s="66">
        <v>6852</v>
      </c>
      <c r="I19" s="66"/>
      <c r="J19" s="66"/>
      <c r="K19" s="7">
        <v>-6.9401059350808092E-2</v>
      </c>
      <c r="L19" s="5">
        <v>247667</v>
      </c>
      <c r="M19" s="31">
        <v>2.7666180799218305E-2</v>
      </c>
      <c r="N19" s="5">
        <v>14807806</v>
      </c>
      <c r="O19" s="31">
        <v>4.6272891473591698E-4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42</v>
      </c>
      <c r="F20" s="77"/>
      <c r="G20" s="78"/>
      <c r="H20" s="76">
        <v>43</v>
      </c>
      <c r="I20" s="77"/>
      <c r="J20" s="78"/>
      <c r="K20" s="8">
        <v>2.3809523809523725E-2</v>
      </c>
      <c r="L20" s="9">
        <v>382</v>
      </c>
      <c r="M20" s="32">
        <v>0.112565445026178</v>
      </c>
      <c r="N20" s="9">
        <v>4895</v>
      </c>
      <c r="O20" s="32">
        <v>8.7844739530132786E-3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52</v>
      </c>
      <c r="F21" s="66"/>
      <c r="G21" s="66"/>
      <c r="H21" s="66">
        <v>52</v>
      </c>
      <c r="I21" s="66"/>
      <c r="J21" s="66"/>
      <c r="K21" s="4">
        <v>0</v>
      </c>
      <c r="L21" s="5">
        <v>296</v>
      </c>
      <c r="M21" s="31">
        <v>0.17567567567567569</v>
      </c>
      <c r="N21" s="5">
        <v>5376</v>
      </c>
      <c r="O21" s="31">
        <v>9.6726190476190479E-3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177230</v>
      </c>
      <c r="F23" s="66"/>
      <c r="G23" s="66"/>
      <c r="H23" s="66">
        <v>171864</v>
      </c>
      <c r="I23" s="66"/>
      <c r="J23" s="66"/>
      <c r="K23" s="7">
        <v>-3.0277041132991012E-2</v>
      </c>
      <c r="L23" s="5">
        <v>1238337</v>
      </c>
      <c r="M23" s="31">
        <v>0.13878613010836308</v>
      </c>
      <c r="N23" s="5">
        <v>40998519</v>
      </c>
      <c r="O23" s="31">
        <v>4.1919562996897523E-3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0.29993179906617184</v>
      </c>
      <c r="F24" s="167"/>
      <c r="G24" s="167"/>
      <c r="H24" s="167">
        <v>0.29085075164875335</v>
      </c>
      <c r="I24" s="167"/>
      <c r="J24" s="167"/>
      <c r="K24" s="10">
        <v>-3.0277041132991123E-2</v>
      </c>
      <c r="L24" s="23">
        <v>0.24306954509881976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2009267</v>
      </c>
      <c r="F25" s="66"/>
      <c r="G25" s="66"/>
      <c r="H25" s="66">
        <v>1934733</v>
      </c>
      <c r="I25" s="66"/>
      <c r="J25" s="66"/>
      <c r="K25" s="7">
        <v>-3.7095119762580064E-2</v>
      </c>
      <c r="L25" s="5">
        <v>16007119</v>
      </c>
      <c r="M25" s="31">
        <v>0.12086703422395997</v>
      </c>
      <c r="N25" s="5">
        <v>222796529</v>
      </c>
      <c r="O25" s="31">
        <v>8.683856111600375E-3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1.1345067245457354</v>
      </c>
      <c r="F26" s="71"/>
      <c r="G26" s="71"/>
      <c r="H26" s="71">
        <v>1.0924220617272589</v>
      </c>
      <c r="I26" s="71"/>
      <c r="J26" s="71"/>
      <c r="K26" s="6">
        <v>-3.7095119762580175E-2</v>
      </c>
      <c r="L26" s="42">
        <v>0.91706703666086731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63736</v>
      </c>
      <c r="F28" s="66"/>
      <c r="G28" s="66"/>
      <c r="H28" s="66">
        <v>61258</v>
      </c>
      <c r="I28" s="66"/>
      <c r="J28" s="66"/>
      <c r="K28" s="7">
        <v>-3.8879126396385133E-2</v>
      </c>
      <c r="L28" s="5">
        <v>794220</v>
      </c>
      <c r="M28" s="31">
        <v>7.7129762534310392E-2</v>
      </c>
      <c r="N28" s="5">
        <v>18642533</v>
      </c>
      <c r="O28" s="31">
        <v>3.2859268641230246E-3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0.10786239996209179</v>
      </c>
      <c r="F29" s="167"/>
      <c r="G29" s="167"/>
      <c r="H29" s="167">
        <v>0.10366880408054818</v>
      </c>
      <c r="I29" s="167"/>
      <c r="J29" s="167"/>
      <c r="K29" s="10">
        <v>-3.8879126396385133E-2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69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0.41648609276364223</v>
      </c>
      <c r="F32" s="86"/>
      <c r="G32" s="87"/>
      <c r="H32" s="85">
        <v>0.35118403928915337</v>
      </c>
      <c r="I32" s="86"/>
      <c r="J32" s="183"/>
      <c r="K32" s="27">
        <v>-0.15679287882380288</v>
      </c>
      <c r="L32" s="186">
        <v>0.26717673825452504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0.48310089338394624</v>
      </c>
      <c r="F33" s="92"/>
      <c r="G33" s="184"/>
      <c r="H33" s="185">
        <v>0.44127188818431512</v>
      </c>
      <c r="I33" s="92"/>
      <c r="J33" s="184"/>
      <c r="K33" s="28">
        <v>-8.658440870732842E-2</v>
      </c>
      <c r="L33" s="187">
        <v>0.45061191513567656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70</v>
      </c>
      <c r="F36" s="121"/>
      <c r="G36" s="121"/>
      <c r="H36" s="71">
        <v>0.70707070707070707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46</v>
      </c>
      <c r="F37" s="123"/>
      <c r="G37" s="123"/>
      <c r="H37" s="107">
        <v>0.46464646464646464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61</v>
      </c>
      <c r="F38" s="121"/>
      <c r="G38" s="121"/>
      <c r="H38" s="71">
        <v>0.71764705882352942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39</v>
      </c>
      <c r="C42" s="120" t="s">
        <v>5</v>
      </c>
      <c r="D42" s="120"/>
      <c r="E42" s="121">
        <v>8</v>
      </c>
      <c r="F42" s="121"/>
      <c r="G42" s="120" t="s">
        <v>8</v>
      </c>
      <c r="H42" s="120"/>
      <c r="I42" s="120"/>
      <c r="J42" s="120"/>
      <c r="K42" s="120"/>
      <c r="L42" s="120"/>
      <c r="M42" s="109">
        <v>8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3</v>
      </c>
      <c r="C43" s="122" t="s">
        <v>6</v>
      </c>
      <c r="D43" s="122"/>
      <c r="E43" s="123" t="s">
        <v>20</v>
      </c>
      <c r="F43" s="123"/>
      <c r="G43" s="124" t="s">
        <v>9</v>
      </c>
      <c r="H43" s="124"/>
      <c r="I43" s="124"/>
      <c r="J43" s="124"/>
      <c r="K43" s="124"/>
      <c r="L43" s="124"/>
      <c r="M43" s="104">
        <v>100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19</v>
      </c>
      <c r="C44" s="120" t="s">
        <v>7</v>
      </c>
      <c r="D44" s="120"/>
      <c r="E44" s="121">
        <v>80</v>
      </c>
      <c r="F44" s="121"/>
      <c r="G44" s="120" t="s">
        <v>33</v>
      </c>
      <c r="H44" s="120"/>
      <c r="I44" s="120"/>
      <c r="J44" s="120"/>
      <c r="K44" s="120"/>
      <c r="L44" s="120"/>
      <c r="M44" s="109">
        <v>8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3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82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43</v>
      </c>
      <c r="C46" s="136" t="s">
        <v>35</v>
      </c>
      <c r="D46" s="137"/>
      <c r="E46" s="142">
        <v>6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107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98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15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495927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419690</v>
      </c>
      <c r="F9" s="66"/>
      <c r="G9" s="66"/>
      <c r="H9" s="66">
        <v>442348</v>
      </c>
      <c r="I9" s="68"/>
      <c r="J9" s="69"/>
      <c r="K9" s="4">
        <v>5.3987466939884099E-2</v>
      </c>
      <c r="L9" s="5">
        <v>14338127</v>
      </c>
      <c r="M9" s="31">
        <v>3.085117044925045E-2</v>
      </c>
      <c r="N9" s="5">
        <v>219114123</v>
      </c>
      <c r="O9" s="31">
        <v>2.0188018642686946E-3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0.84627374593438143</v>
      </c>
      <c r="F10" s="71"/>
      <c r="G10" s="71"/>
      <c r="H10" s="71">
        <v>0.89196192181510581</v>
      </c>
      <c r="I10" s="71"/>
      <c r="J10" s="71"/>
      <c r="K10" s="6">
        <v>5.3987466939884099E-2</v>
      </c>
      <c r="L10" s="42">
        <v>0.82144848421237893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37260</v>
      </c>
      <c r="F11" s="66"/>
      <c r="G11" s="66"/>
      <c r="H11" s="66">
        <v>37653</v>
      </c>
      <c r="I11" s="66"/>
      <c r="J11" s="66"/>
      <c r="K11" s="4">
        <v>1.0547504025764987E-2</v>
      </c>
      <c r="L11" s="5">
        <v>1038905</v>
      </c>
      <c r="M11" s="31">
        <v>3.6242967355051711E-2</v>
      </c>
      <c r="N11" s="5">
        <v>28326018</v>
      </c>
      <c r="O11" s="31">
        <v>1.3292726143152207E-3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0.24466157119218343</v>
      </c>
      <c r="F12" s="71"/>
      <c r="G12" s="71"/>
      <c r="H12" s="71">
        <v>0.24724214009928297</v>
      </c>
      <c r="I12" s="71"/>
      <c r="J12" s="71"/>
      <c r="K12" s="6">
        <v>1.0547504025764987E-2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382430</v>
      </c>
      <c r="F13" s="66"/>
      <c r="G13" s="66"/>
      <c r="H13" s="66">
        <v>404695</v>
      </c>
      <c r="I13" s="66"/>
      <c r="J13" s="66"/>
      <c r="K13" s="4">
        <v>5.8219804931621377E-2</v>
      </c>
      <c r="L13" s="5">
        <v>13299222</v>
      </c>
      <c r="M13" s="31">
        <v>3.042997552789178E-2</v>
      </c>
      <c r="N13" s="5">
        <v>190788105</v>
      </c>
      <c r="O13" s="31">
        <v>2.1211752168721421E-3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0.77114172045482499</v>
      </c>
      <c r="F14" s="71"/>
      <c r="G14" s="71"/>
      <c r="H14" s="71">
        <v>0.81603744099433995</v>
      </c>
      <c r="I14" s="71"/>
      <c r="J14" s="71"/>
      <c r="K14" s="6">
        <v>5.8219804931621599E-2</v>
      </c>
      <c r="L14" s="35">
        <v>0.76192837133496738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249671</v>
      </c>
      <c r="F15" s="66"/>
      <c r="G15" s="66"/>
      <c r="H15" s="66">
        <v>175958</v>
      </c>
      <c r="I15" s="66"/>
      <c r="J15" s="66"/>
      <c r="K15" s="7">
        <v>-0.29524053654609461</v>
      </c>
      <c r="L15" s="5">
        <v>6757020</v>
      </c>
      <c r="M15" s="31">
        <v>2.6040769451622165E-2</v>
      </c>
      <c r="N15" s="5">
        <v>95434998</v>
      </c>
      <c r="O15" s="31">
        <v>1.8437470916067918E-3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0.50344304706136189</v>
      </c>
      <c r="F16" s="71"/>
      <c r="G16" s="71"/>
      <c r="H16" s="71">
        <v>0.3548062517265646</v>
      </c>
      <c r="I16" s="71"/>
      <c r="J16" s="71"/>
      <c r="K16" s="6">
        <v>-0.29524053654609472</v>
      </c>
      <c r="L16" s="42">
        <v>0.38711777603816233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132759</v>
      </c>
      <c r="F17" s="66"/>
      <c r="G17" s="66"/>
      <c r="H17" s="66">
        <v>228737</v>
      </c>
      <c r="I17" s="66"/>
      <c r="J17" s="66"/>
      <c r="K17" s="7">
        <v>0.72294910326230233</v>
      </c>
      <c r="L17" s="5">
        <v>6542202</v>
      </c>
      <c r="M17" s="31">
        <v>3.4963304404235764E-2</v>
      </c>
      <c r="N17" s="5">
        <v>95353107</v>
      </c>
      <c r="O17" s="31">
        <v>2.3988416025080336E-3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0.26769867339346315</v>
      </c>
      <c r="F18" s="71"/>
      <c r="G18" s="71"/>
      <c r="H18" s="71">
        <v>0.46123118926777529</v>
      </c>
      <c r="I18" s="71"/>
      <c r="J18" s="71"/>
      <c r="K18" s="6">
        <v>0.72294910326230233</v>
      </c>
      <c r="L18" s="42">
        <v>0.37481059529680505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5239</v>
      </c>
      <c r="F19" s="66"/>
      <c r="G19" s="66"/>
      <c r="H19" s="66">
        <v>8431</v>
      </c>
      <c r="I19" s="66"/>
      <c r="J19" s="66"/>
      <c r="K19" s="7">
        <v>0.60927657949990466</v>
      </c>
      <c r="L19" s="5">
        <v>247667</v>
      </c>
      <c r="M19" s="31">
        <v>3.4041676929102385E-2</v>
      </c>
      <c r="N19" s="5">
        <v>14807806</v>
      </c>
      <c r="O19" s="31">
        <v>5.6936186225022131E-4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11</v>
      </c>
      <c r="F20" s="77"/>
      <c r="G20" s="78"/>
      <c r="H20" s="76">
        <v>12</v>
      </c>
      <c r="I20" s="77"/>
      <c r="J20" s="78"/>
      <c r="K20" s="8">
        <v>9.0909090909090828E-2</v>
      </c>
      <c r="L20" s="9">
        <v>382</v>
      </c>
      <c r="M20" s="32">
        <v>3.1413612565445025E-2</v>
      </c>
      <c r="N20" s="9">
        <v>4895</v>
      </c>
      <c r="O20" s="32">
        <v>2.4514811031664963E-3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7</v>
      </c>
      <c r="F21" s="66"/>
      <c r="G21" s="66"/>
      <c r="H21" s="66">
        <v>7</v>
      </c>
      <c r="I21" s="66"/>
      <c r="J21" s="66"/>
      <c r="K21" s="4">
        <v>0</v>
      </c>
      <c r="L21" s="5">
        <v>296</v>
      </c>
      <c r="M21" s="31">
        <v>2.364864864864865E-2</v>
      </c>
      <c r="N21" s="5">
        <v>5376</v>
      </c>
      <c r="O21" s="31">
        <v>1.3020833333333333E-3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53486</v>
      </c>
      <c r="F23" s="66"/>
      <c r="G23" s="66"/>
      <c r="H23" s="66">
        <v>51778</v>
      </c>
      <c r="I23" s="66"/>
      <c r="J23" s="66"/>
      <c r="K23" s="7">
        <v>-3.1933590098343512E-2</v>
      </c>
      <c r="L23" s="5">
        <v>1238337</v>
      </c>
      <c r="M23" s="31">
        <v>4.1812527607589856E-2</v>
      </c>
      <c r="N23" s="5">
        <v>40998519</v>
      </c>
      <c r="O23" s="31">
        <v>1.262923668047619E-3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0.35120689202321853</v>
      </c>
      <c r="F24" s="167"/>
      <c r="G24" s="167"/>
      <c r="H24" s="167">
        <v>0.33999159509363591</v>
      </c>
      <c r="I24" s="167"/>
      <c r="J24" s="167"/>
      <c r="K24" s="10">
        <v>-3.1933590098343401E-2</v>
      </c>
      <c r="L24" s="23">
        <v>0.24306954509881976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468889</v>
      </c>
      <c r="F25" s="66"/>
      <c r="G25" s="66"/>
      <c r="H25" s="66">
        <v>466086</v>
      </c>
      <c r="I25" s="66"/>
      <c r="J25" s="66"/>
      <c r="K25" s="7">
        <v>-5.9779606687296871E-3</v>
      </c>
      <c r="L25" s="5">
        <v>16007119</v>
      </c>
      <c r="M25" s="31">
        <v>2.9117419568130905E-2</v>
      </c>
      <c r="N25" s="5">
        <v>222796529</v>
      </c>
      <c r="O25" s="31">
        <v>2.0919805263213951E-3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0.94547987909510878</v>
      </c>
      <c r="F26" s="71"/>
      <c r="G26" s="71"/>
      <c r="H26" s="71">
        <v>0.93982783756480293</v>
      </c>
      <c r="I26" s="71"/>
      <c r="J26" s="71"/>
      <c r="K26" s="6">
        <v>-5.9779606687296871E-3</v>
      </c>
      <c r="L26" s="42">
        <v>0.91706703666086731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18839</v>
      </c>
      <c r="F28" s="66"/>
      <c r="G28" s="66"/>
      <c r="H28" s="66">
        <v>19005</v>
      </c>
      <c r="I28" s="66"/>
      <c r="J28" s="66"/>
      <c r="K28" s="7">
        <v>8.8115080418280645E-3</v>
      </c>
      <c r="L28" s="5">
        <v>794220</v>
      </c>
      <c r="M28" s="31">
        <v>2.3929138022210472E-2</v>
      </c>
      <c r="N28" s="5">
        <v>18642533</v>
      </c>
      <c r="O28" s="31">
        <v>1.0194430123846368E-3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0.12370314921335329</v>
      </c>
      <c r="F29" s="167"/>
      <c r="G29" s="167"/>
      <c r="H29" s="167">
        <v>0.12479316050744622</v>
      </c>
      <c r="I29" s="167"/>
      <c r="J29" s="167"/>
      <c r="K29" s="10">
        <v>8.8115080418280645E-3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69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0.39192001447701774</v>
      </c>
      <c r="F32" s="86"/>
      <c r="G32" s="87"/>
      <c r="H32" s="85">
        <v>0.3704002836655898</v>
      </c>
      <c r="I32" s="86"/>
      <c r="J32" s="183"/>
      <c r="K32" s="27">
        <v>-5.4908476261780303E-2</v>
      </c>
      <c r="L32" s="186">
        <v>0.26717673825452504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0.57371645726694587</v>
      </c>
      <c r="F33" s="92"/>
      <c r="G33" s="184"/>
      <c r="H33" s="185">
        <v>0.5847713602815644</v>
      </c>
      <c r="I33" s="92"/>
      <c r="J33" s="184"/>
      <c r="K33" s="28">
        <v>1.9268931324162297E-2</v>
      </c>
      <c r="L33" s="187">
        <v>0.45061191513567656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15</v>
      </c>
      <c r="F36" s="121"/>
      <c r="G36" s="121"/>
      <c r="H36" s="71">
        <v>1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13</v>
      </c>
      <c r="F37" s="123"/>
      <c r="G37" s="123"/>
      <c r="H37" s="107">
        <v>0.8666666666666667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23</v>
      </c>
      <c r="F38" s="121"/>
      <c r="G38" s="121"/>
      <c r="H38" s="71">
        <v>0.95833333333333337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5</v>
      </c>
      <c r="C42" s="120" t="s">
        <v>5</v>
      </c>
      <c r="D42" s="120"/>
      <c r="E42" s="121">
        <v>2</v>
      </c>
      <c r="F42" s="121"/>
      <c r="G42" s="120" t="s">
        <v>8</v>
      </c>
      <c r="H42" s="120"/>
      <c r="I42" s="120"/>
      <c r="J42" s="120"/>
      <c r="K42" s="120"/>
      <c r="L42" s="120"/>
      <c r="M42" s="109">
        <v>5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3</v>
      </c>
      <c r="C43" s="122" t="s">
        <v>6</v>
      </c>
      <c r="D43" s="122"/>
      <c r="E43" s="123" t="s">
        <v>20</v>
      </c>
      <c r="F43" s="123"/>
      <c r="G43" s="124" t="s">
        <v>9</v>
      </c>
      <c r="H43" s="124"/>
      <c r="I43" s="124"/>
      <c r="J43" s="124"/>
      <c r="K43" s="124"/>
      <c r="L43" s="124"/>
      <c r="M43" s="104">
        <v>41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5</v>
      </c>
      <c r="C44" s="120" t="s">
        <v>7</v>
      </c>
      <c r="D44" s="120"/>
      <c r="E44" s="121">
        <v>33</v>
      </c>
      <c r="F44" s="121"/>
      <c r="G44" s="120" t="s">
        <v>33</v>
      </c>
      <c r="H44" s="120"/>
      <c r="I44" s="120"/>
      <c r="J44" s="120"/>
      <c r="K44" s="120"/>
      <c r="L44" s="120"/>
      <c r="M44" s="109">
        <v>5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1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21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6</v>
      </c>
      <c r="C46" s="136" t="s">
        <v>35</v>
      </c>
      <c r="D46" s="137"/>
      <c r="E46" s="142">
        <v>4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20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99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295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6792304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90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7442402</v>
      </c>
      <c r="F9" s="66"/>
      <c r="G9" s="66"/>
      <c r="H9" s="66">
        <v>7895811</v>
      </c>
      <c r="I9" s="68"/>
      <c r="J9" s="69"/>
      <c r="K9" s="4">
        <v>6.092240112802294E-2</v>
      </c>
      <c r="L9" s="5">
        <v>32710268</v>
      </c>
      <c r="M9" s="31">
        <v>0.24138631331299396</v>
      </c>
      <c r="N9" s="5">
        <v>219114123</v>
      </c>
      <c r="O9" s="31">
        <v>3.6035153242951846E-2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1.0957109693559064</v>
      </c>
      <c r="F10" s="71"/>
      <c r="G10" s="71"/>
      <c r="H10" s="71">
        <v>1.1624643125513816</v>
      </c>
      <c r="I10" s="71"/>
      <c r="J10" s="71"/>
      <c r="K10" s="6">
        <v>6.0922401128022718E-2</v>
      </c>
      <c r="L10" s="42">
        <v>1.1221976807578571</v>
      </c>
      <c r="M10" s="42" t="s">
        <v>67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1175427</v>
      </c>
      <c r="F11" s="66"/>
      <c r="G11" s="66"/>
      <c r="H11" s="66">
        <v>1320202</v>
      </c>
      <c r="I11" s="66"/>
      <c r="J11" s="66"/>
      <c r="K11" s="4">
        <v>0.12316800617988188</v>
      </c>
      <c r="L11" s="5">
        <v>5122316</v>
      </c>
      <c r="M11" s="31">
        <v>0.25773536814206699</v>
      </c>
      <c r="N11" s="5">
        <v>28326018</v>
      </c>
      <c r="O11" s="31">
        <v>4.6607398187772105E-2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0.48274634221469276</v>
      </c>
      <c r="F12" s="71"/>
      <c r="G12" s="71"/>
      <c r="H12" s="71">
        <v>0.54220524667590742</v>
      </c>
      <c r="I12" s="71"/>
      <c r="J12" s="71"/>
      <c r="K12" s="6">
        <v>0.12316800617988188</v>
      </c>
      <c r="L12" s="35">
        <v>0.49172518462556025</v>
      </c>
      <c r="M12" s="42" t="s">
        <v>67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6266975</v>
      </c>
      <c r="F13" s="66"/>
      <c r="G13" s="66"/>
      <c r="H13" s="66">
        <v>6575609</v>
      </c>
      <c r="I13" s="66"/>
      <c r="J13" s="66"/>
      <c r="K13" s="4">
        <v>4.9247683292178435E-2</v>
      </c>
      <c r="L13" s="5">
        <v>27587952</v>
      </c>
      <c r="M13" s="31">
        <v>0.23835074818167004</v>
      </c>
      <c r="N13" s="5">
        <v>190788105</v>
      </c>
      <c r="O13" s="31">
        <v>3.4465508213942377E-2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0.92265820257750542</v>
      </c>
      <c r="F14" s="71"/>
      <c r="G14" s="71"/>
      <c r="H14" s="71">
        <v>0.96809698152497292</v>
      </c>
      <c r="I14" s="71"/>
      <c r="J14" s="71"/>
      <c r="K14" s="6">
        <v>4.9247683292178435E-2</v>
      </c>
      <c r="L14" s="35">
        <v>0.94646536528710445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4288784</v>
      </c>
      <c r="F15" s="66"/>
      <c r="G15" s="66"/>
      <c r="H15" s="66">
        <v>2974922</v>
      </c>
      <c r="I15" s="66"/>
      <c r="J15" s="66"/>
      <c r="K15" s="7">
        <v>-0.30634837287212413</v>
      </c>
      <c r="L15" s="5">
        <v>13069687</v>
      </c>
      <c r="M15" s="31">
        <v>0.22761998814508719</v>
      </c>
      <c r="N15" s="5">
        <v>95434998</v>
      </c>
      <c r="O15" s="31">
        <v>3.1172233062759638E-2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0.63141814618426972</v>
      </c>
      <c r="F16" s="71"/>
      <c r="G16" s="71"/>
      <c r="H16" s="71">
        <v>0.43798422449878566</v>
      </c>
      <c r="I16" s="71"/>
      <c r="J16" s="71"/>
      <c r="K16" s="6">
        <v>-0.30634837287212413</v>
      </c>
      <c r="L16" s="42">
        <v>0.44838435562897599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1978191</v>
      </c>
      <c r="F17" s="66"/>
      <c r="G17" s="66"/>
      <c r="H17" s="66">
        <v>3600687</v>
      </c>
      <c r="I17" s="66"/>
      <c r="J17" s="66"/>
      <c r="K17" s="7">
        <v>0.82019178127895631</v>
      </c>
      <c r="L17" s="5">
        <v>14518265</v>
      </c>
      <c r="M17" s="31">
        <v>0.24801083325039183</v>
      </c>
      <c r="N17" s="5">
        <v>95353107</v>
      </c>
      <c r="O17" s="31">
        <v>3.7761611690324888E-2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0.29124005639323564</v>
      </c>
      <c r="F18" s="71"/>
      <c r="G18" s="71"/>
      <c r="H18" s="71">
        <v>0.53011275702618732</v>
      </c>
      <c r="I18" s="71"/>
      <c r="J18" s="71"/>
      <c r="K18" s="6">
        <v>0.82019178127895653</v>
      </c>
      <c r="L18" s="42">
        <v>0.4980810096581284</v>
      </c>
      <c r="M18" s="42" t="s">
        <v>67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235567</v>
      </c>
      <c r="F19" s="66"/>
      <c r="G19" s="66"/>
      <c r="H19" s="66">
        <v>357400</v>
      </c>
      <c r="I19" s="66"/>
      <c r="J19" s="66"/>
      <c r="K19" s="7">
        <v>0.51719043838907819</v>
      </c>
      <c r="L19" s="5">
        <v>2477469</v>
      </c>
      <c r="M19" s="31">
        <v>0.14426012999557208</v>
      </c>
      <c r="N19" s="5">
        <v>14807806</v>
      </c>
      <c r="O19" s="31">
        <v>2.4135918582401741E-2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218</v>
      </c>
      <c r="F20" s="77"/>
      <c r="G20" s="78"/>
      <c r="H20" s="76">
        <v>237</v>
      </c>
      <c r="I20" s="77"/>
      <c r="J20" s="78"/>
      <c r="K20" s="8">
        <v>8.7155963302752326E-2</v>
      </c>
      <c r="L20" s="9">
        <v>1044</v>
      </c>
      <c r="M20" s="32">
        <v>0.22701149425287356</v>
      </c>
      <c r="N20" s="9">
        <v>4895</v>
      </c>
      <c r="O20" s="32">
        <v>4.8416751787538306E-2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291</v>
      </c>
      <c r="F21" s="66"/>
      <c r="G21" s="66"/>
      <c r="H21" s="66">
        <v>291</v>
      </c>
      <c r="I21" s="66"/>
      <c r="J21" s="66"/>
      <c r="K21" s="4">
        <v>0</v>
      </c>
      <c r="L21" s="5">
        <v>1186</v>
      </c>
      <c r="M21" s="31">
        <v>0.24536256323777403</v>
      </c>
      <c r="N21" s="5">
        <v>5376</v>
      </c>
      <c r="O21" s="31">
        <v>5.4129464285714288E-2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90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1679994</v>
      </c>
      <c r="F23" s="66"/>
      <c r="G23" s="66"/>
      <c r="H23" s="66">
        <v>1691960</v>
      </c>
      <c r="I23" s="66"/>
      <c r="J23" s="66"/>
      <c r="K23" s="7">
        <v>7.1226444856351545E-3</v>
      </c>
      <c r="L23" s="5">
        <v>7010378</v>
      </c>
      <c r="M23" s="31">
        <v>0.24135075169983702</v>
      </c>
      <c r="N23" s="5">
        <v>40998519</v>
      </c>
      <c r="O23" s="31">
        <v>4.1268807783032359E-2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0.68997135376559371</v>
      </c>
      <c r="F24" s="167"/>
      <c r="G24" s="167"/>
      <c r="H24" s="167">
        <v>0.69488577442373833</v>
      </c>
      <c r="I24" s="167"/>
      <c r="J24" s="167"/>
      <c r="K24" s="10">
        <v>7.1226444856349325E-3</v>
      </c>
      <c r="L24" s="23">
        <v>0.67297281470822301</v>
      </c>
      <c r="M24" s="42" t="s">
        <v>67</v>
      </c>
      <c r="N24" s="24">
        <v>0.6025924640621082</v>
      </c>
      <c r="O24" s="42" t="s">
        <v>67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7835028</v>
      </c>
      <c r="F25" s="66"/>
      <c r="G25" s="66"/>
      <c r="H25" s="66">
        <v>7624009</v>
      </c>
      <c r="I25" s="66"/>
      <c r="J25" s="66"/>
      <c r="K25" s="7">
        <v>-2.6932769097953502E-2</v>
      </c>
      <c r="L25" s="5">
        <v>32509529</v>
      </c>
      <c r="M25" s="31">
        <v>0.23451613217773778</v>
      </c>
      <c r="N25" s="5">
        <v>222796529</v>
      </c>
      <c r="O25" s="31">
        <v>3.421960402264615E-2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1.1535155081398005</v>
      </c>
      <c r="F26" s="71"/>
      <c r="G26" s="71"/>
      <c r="H26" s="71">
        <v>1.1224481413081628</v>
      </c>
      <c r="I26" s="71"/>
      <c r="J26" s="71"/>
      <c r="K26" s="6">
        <v>-2.6932769097953502E-2</v>
      </c>
      <c r="L26" s="42">
        <v>1.1153108878939877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90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694650</v>
      </c>
      <c r="F28" s="66"/>
      <c r="G28" s="66"/>
      <c r="H28" s="66">
        <v>692574</v>
      </c>
      <c r="I28" s="66"/>
      <c r="J28" s="66"/>
      <c r="K28" s="7">
        <v>-2.9885553876052295E-3</v>
      </c>
      <c r="L28" s="5">
        <v>2853227</v>
      </c>
      <c r="M28" s="31">
        <v>0.24273357850602142</v>
      </c>
      <c r="N28" s="5">
        <v>18642533</v>
      </c>
      <c r="O28" s="31">
        <v>3.7150209148080898E-2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0.28529185276451563</v>
      </c>
      <c r="F29" s="167"/>
      <c r="G29" s="167"/>
      <c r="H29" s="167">
        <v>0.28443924226089634</v>
      </c>
      <c r="I29" s="167"/>
      <c r="J29" s="167"/>
      <c r="K29" s="10">
        <v>-2.9885553876053406E-3</v>
      </c>
      <c r="L29" s="23">
        <v>0.27390023835968602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91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0.57305832850826954</v>
      </c>
      <c r="F32" s="86"/>
      <c r="G32" s="87"/>
      <c r="H32" s="85">
        <v>0.5829822886185122</v>
      </c>
      <c r="I32" s="86"/>
      <c r="J32" s="183"/>
      <c r="K32" s="27">
        <v>1.7317539274013694E-2</v>
      </c>
      <c r="L32" s="186">
        <v>0.54545681446631145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0.58795622063468989</v>
      </c>
      <c r="F33" s="92"/>
      <c r="G33" s="184"/>
      <c r="H33" s="185">
        <v>0.63713332306586579</v>
      </c>
      <c r="I33" s="92"/>
      <c r="J33" s="184"/>
      <c r="K33" s="28">
        <v>8.3640755391770405E-2</v>
      </c>
      <c r="L33" s="187">
        <v>0.61262586360987725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420</v>
      </c>
      <c r="F36" s="121"/>
      <c r="G36" s="121"/>
      <c r="H36" s="71">
        <v>0.91106290672451196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375</v>
      </c>
      <c r="F37" s="123"/>
      <c r="G37" s="123"/>
      <c r="H37" s="107">
        <v>0.81344902386117135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265</v>
      </c>
      <c r="F38" s="121"/>
      <c r="G38" s="121"/>
      <c r="H38" s="71">
        <v>0.52371541501976282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132</v>
      </c>
      <c r="C42" s="120" t="s">
        <v>5</v>
      </c>
      <c r="D42" s="120"/>
      <c r="E42" s="121">
        <v>25</v>
      </c>
      <c r="F42" s="121"/>
      <c r="G42" s="120" t="s">
        <v>8</v>
      </c>
      <c r="H42" s="120"/>
      <c r="I42" s="120"/>
      <c r="J42" s="120"/>
      <c r="K42" s="120"/>
      <c r="L42" s="120"/>
      <c r="M42" s="109">
        <v>36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17</v>
      </c>
      <c r="C43" s="122" t="s">
        <v>6</v>
      </c>
      <c r="D43" s="122"/>
      <c r="E43" s="123">
        <v>8</v>
      </c>
      <c r="F43" s="123"/>
      <c r="G43" s="124" t="s">
        <v>9</v>
      </c>
      <c r="H43" s="124"/>
      <c r="I43" s="124"/>
      <c r="J43" s="124"/>
      <c r="K43" s="124"/>
      <c r="L43" s="124"/>
      <c r="M43" s="104">
        <v>276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124</v>
      </c>
      <c r="C44" s="120" t="s">
        <v>7</v>
      </c>
      <c r="D44" s="120"/>
      <c r="E44" s="121">
        <v>626</v>
      </c>
      <c r="F44" s="121"/>
      <c r="G44" s="120" t="s">
        <v>33</v>
      </c>
      <c r="H44" s="120"/>
      <c r="I44" s="120"/>
      <c r="J44" s="120"/>
      <c r="K44" s="120"/>
      <c r="L44" s="120"/>
      <c r="M44" s="109">
        <v>33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3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250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220</v>
      </c>
      <c r="C46" s="136" t="s">
        <v>35</v>
      </c>
      <c r="D46" s="137"/>
      <c r="E46" s="142">
        <v>78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496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100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645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44303960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80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56172406</v>
      </c>
      <c r="F9" s="66"/>
      <c r="G9" s="66"/>
      <c r="H9" s="66">
        <v>57598705</v>
      </c>
      <c r="I9" s="68"/>
      <c r="J9" s="69"/>
      <c r="K9" s="4">
        <v>2.5391452878126719E-2</v>
      </c>
      <c r="L9" s="5">
        <v>104217026</v>
      </c>
      <c r="M9" s="31">
        <v>0.55268037489382971</v>
      </c>
      <c r="N9" s="5">
        <v>219114123</v>
      </c>
      <c r="O9" s="31">
        <v>0.26287080089310355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1.2678867983810025</v>
      </c>
      <c r="F10" s="71"/>
      <c r="G10" s="71"/>
      <c r="H10" s="71">
        <v>1.3000802862768925</v>
      </c>
      <c r="I10" s="71"/>
      <c r="J10" s="71"/>
      <c r="K10" s="6">
        <v>2.5391452878126719E-2</v>
      </c>
      <c r="L10" s="42">
        <v>1.2173525084011927</v>
      </c>
      <c r="M10" s="42" t="s">
        <v>67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9607607</v>
      </c>
      <c r="F11" s="66"/>
      <c r="G11" s="66"/>
      <c r="H11" s="66">
        <v>9902813</v>
      </c>
      <c r="I11" s="66"/>
      <c r="J11" s="66"/>
      <c r="K11" s="4">
        <v>3.0726277625635623E-2</v>
      </c>
      <c r="L11" s="5">
        <v>16308719</v>
      </c>
      <c r="M11" s="31">
        <v>0.60720973854537563</v>
      </c>
      <c r="N11" s="5">
        <v>28326018</v>
      </c>
      <c r="O11" s="31">
        <v>0.34960131000410999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0.63545560022122805</v>
      </c>
      <c r="F12" s="71"/>
      <c r="G12" s="71"/>
      <c r="H12" s="71">
        <v>0.65498078541239035</v>
      </c>
      <c r="I12" s="71"/>
      <c r="J12" s="71"/>
      <c r="K12" s="6">
        <v>3.0726277625635623E-2</v>
      </c>
      <c r="L12" s="35">
        <v>0.5533391636994025</v>
      </c>
      <c r="M12" s="42" t="s">
        <v>67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46564799</v>
      </c>
      <c r="F13" s="66"/>
      <c r="G13" s="66"/>
      <c r="H13" s="66">
        <v>47695892</v>
      </c>
      <c r="I13" s="66"/>
      <c r="J13" s="66"/>
      <c r="K13" s="4">
        <v>2.4290730858733012E-2</v>
      </c>
      <c r="L13" s="5">
        <v>87908307</v>
      </c>
      <c r="M13" s="31">
        <v>0.54256410602925165</v>
      </c>
      <c r="N13" s="5">
        <v>190788105</v>
      </c>
      <c r="O13" s="31">
        <v>0.2499940549228685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1.0510301787921441</v>
      </c>
      <c r="F14" s="71"/>
      <c r="G14" s="71"/>
      <c r="H14" s="71">
        <v>1.0765604699895901</v>
      </c>
      <c r="I14" s="71"/>
      <c r="J14" s="71"/>
      <c r="K14" s="6">
        <v>2.4290730858733012E-2</v>
      </c>
      <c r="L14" s="35">
        <v>1.0268513902493448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31877994</v>
      </c>
      <c r="F15" s="66"/>
      <c r="G15" s="66"/>
      <c r="H15" s="66">
        <v>22470878</v>
      </c>
      <c r="I15" s="66"/>
      <c r="J15" s="66"/>
      <c r="K15" s="7">
        <v>-0.29509748950953441</v>
      </c>
      <c r="L15" s="5">
        <v>42521542</v>
      </c>
      <c r="M15" s="31">
        <v>0.52845868101396698</v>
      </c>
      <c r="N15" s="5">
        <v>95434998</v>
      </c>
      <c r="O15" s="31">
        <v>0.23545741573756832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0.71952922492707194</v>
      </c>
      <c r="F16" s="71"/>
      <c r="G16" s="71"/>
      <c r="H16" s="71">
        <v>0.50719795702235193</v>
      </c>
      <c r="I16" s="71"/>
      <c r="J16" s="71"/>
      <c r="K16" s="6">
        <v>-0.29509748950953441</v>
      </c>
      <c r="L16" s="42">
        <v>0.49669145053886554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14686805</v>
      </c>
      <c r="F17" s="66"/>
      <c r="G17" s="66"/>
      <c r="H17" s="66">
        <v>25225014</v>
      </c>
      <c r="I17" s="66"/>
      <c r="J17" s="66"/>
      <c r="K17" s="7">
        <v>0.71752903371427612</v>
      </c>
      <c r="L17" s="5">
        <v>45386765</v>
      </c>
      <c r="M17" s="31">
        <v>0.55577906907443175</v>
      </c>
      <c r="N17" s="5">
        <v>95353107</v>
      </c>
      <c r="O17" s="31">
        <v>0.26454317844094999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0.33150095386507211</v>
      </c>
      <c r="F18" s="71"/>
      <c r="G18" s="71"/>
      <c r="H18" s="71">
        <v>0.56936251296723817</v>
      </c>
      <c r="I18" s="71"/>
      <c r="J18" s="71"/>
      <c r="K18" s="6">
        <v>0.71752903371427612</v>
      </c>
      <c r="L18" s="42">
        <v>0.53015993971047937</v>
      </c>
      <c r="M18" s="42" t="s">
        <v>67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7232222</v>
      </c>
      <c r="F19" s="66"/>
      <c r="G19" s="66"/>
      <c r="H19" s="66">
        <v>9252834</v>
      </c>
      <c r="I19" s="66"/>
      <c r="J19" s="66"/>
      <c r="K19" s="7">
        <v>0.27939020677186077</v>
      </c>
      <c r="L19" s="5">
        <v>10450379</v>
      </c>
      <c r="M19" s="31">
        <v>0.8854065484132202</v>
      </c>
      <c r="N19" s="5">
        <v>14807806</v>
      </c>
      <c r="O19" s="31">
        <v>0.62486191404722613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642</v>
      </c>
      <c r="F20" s="77"/>
      <c r="G20" s="78"/>
      <c r="H20" s="76">
        <v>644</v>
      </c>
      <c r="I20" s="77"/>
      <c r="J20" s="78"/>
      <c r="K20" s="8">
        <v>3.1152647975076775E-3</v>
      </c>
      <c r="L20" s="9">
        <v>1593</v>
      </c>
      <c r="M20" s="32">
        <v>0.40426867545511613</v>
      </c>
      <c r="N20" s="9">
        <v>4895</v>
      </c>
      <c r="O20" s="32">
        <v>0.13156281920326865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644</v>
      </c>
      <c r="F21" s="66"/>
      <c r="G21" s="66"/>
      <c r="H21" s="66">
        <v>644</v>
      </c>
      <c r="I21" s="66"/>
      <c r="J21" s="66"/>
      <c r="K21" s="4">
        <v>0</v>
      </c>
      <c r="L21" s="5">
        <v>1661</v>
      </c>
      <c r="M21" s="31">
        <v>0.3877182420228778</v>
      </c>
      <c r="N21" s="5">
        <v>5376</v>
      </c>
      <c r="O21" s="31">
        <v>0.11979166666666667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80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15775264</v>
      </c>
      <c r="F23" s="66"/>
      <c r="G23" s="66"/>
      <c r="H23" s="66">
        <v>15387230</v>
      </c>
      <c r="I23" s="66"/>
      <c r="J23" s="66"/>
      <c r="K23" s="7">
        <v>-2.4597623215687592E-2</v>
      </c>
      <c r="L23" s="5">
        <v>24894707</v>
      </c>
      <c r="M23" s="31">
        <v>0.61809243225879296</v>
      </c>
      <c r="N23" s="5">
        <v>40998519</v>
      </c>
      <c r="O23" s="31">
        <v>0.37531184967925307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1.0433898736457821</v>
      </c>
      <c r="F24" s="167"/>
      <c r="G24" s="167"/>
      <c r="H24" s="167">
        <v>1.0177249626667793</v>
      </c>
      <c r="I24" s="167"/>
      <c r="J24" s="167"/>
      <c r="K24" s="10">
        <v>-2.4597623215687592E-2</v>
      </c>
      <c r="L24" s="23">
        <v>0.84465348577786292</v>
      </c>
      <c r="M24" s="42" t="s">
        <v>67</v>
      </c>
      <c r="N24" s="24">
        <v>0.6025924640621082</v>
      </c>
      <c r="O24" s="42" t="s">
        <v>67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53716036</v>
      </c>
      <c r="F25" s="66"/>
      <c r="G25" s="66"/>
      <c r="H25" s="66">
        <v>52461007</v>
      </c>
      <c r="I25" s="66"/>
      <c r="J25" s="66"/>
      <c r="K25" s="7">
        <v>-2.3364140272748357E-2</v>
      </c>
      <c r="L25" s="5">
        <v>98728702</v>
      </c>
      <c r="M25" s="31">
        <v>0.53136530651441161</v>
      </c>
      <c r="N25" s="5">
        <v>222796529</v>
      </c>
      <c r="O25" s="31">
        <v>0.23546599776695804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1.2124432217797236</v>
      </c>
      <c r="F26" s="71"/>
      <c r="G26" s="71"/>
      <c r="H26" s="71">
        <v>1.1841155282733191</v>
      </c>
      <c r="I26" s="71"/>
      <c r="J26" s="71"/>
      <c r="K26" s="6">
        <v>-2.3364140272748468E-2</v>
      </c>
      <c r="L26" s="42">
        <v>1.153243741870871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80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7266735</v>
      </c>
      <c r="F28" s="66"/>
      <c r="G28" s="66"/>
      <c r="H28" s="66">
        <v>7077730</v>
      </c>
      <c r="I28" s="66"/>
      <c r="J28" s="66"/>
      <c r="K28" s="7">
        <v>-2.6009617799465645E-2</v>
      </c>
      <c r="L28" s="5">
        <v>11474627</v>
      </c>
      <c r="M28" s="31">
        <v>0.61681569257109625</v>
      </c>
      <c r="N28" s="5">
        <v>18642533</v>
      </c>
      <c r="O28" s="31">
        <v>0.37965495354091633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0.48062826165491629</v>
      </c>
      <c r="F29" s="167"/>
      <c r="G29" s="167"/>
      <c r="H29" s="167">
        <v>0.46812730426565036</v>
      </c>
      <c r="I29" s="167"/>
      <c r="J29" s="167"/>
      <c r="K29" s="10">
        <v>-2.6009617799465645E-2</v>
      </c>
      <c r="L29" s="23">
        <v>0.38932306749184803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81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0.63272631025410642</v>
      </c>
      <c r="F32" s="86"/>
      <c r="G32" s="87"/>
      <c r="H32" s="85">
        <v>0.60933015028134352</v>
      </c>
      <c r="I32" s="86"/>
      <c r="J32" s="183"/>
      <c r="K32" s="27">
        <v>-3.6976745859306659E-2</v>
      </c>
      <c r="L32" s="186">
        <v>0.55783432029515012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0.67893682061284621</v>
      </c>
      <c r="F33" s="92"/>
      <c r="G33" s="184"/>
      <c r="H33" s="185">
        <v>0.7062689386147798</v>
      </c>
      <c r="I33" s="92"/>
      <c r="J33" s="184"/>
      <c r="K33" s="28">
        <v>4.0257233327339881E-2</v>
      </c>
      <c r="L33" s="187">
        <v>0.65999136573814421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960</v>
      </c>
      <c r="F36" s="121"/>
      <c r="G36" s="121"/>
      <c r="H36" s="71">
        <v>0.92664092664092668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912</v>
      </c>
      <c r="F37" s="123"/>
      <c r="G37" s="123"/>
      <c r="H37" s="107">
        <v>0.88030888030888033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798</v>
      </c>
      <c r="F38" s="121"/>
      <c r="G38" s="121"/>
      <c r="H38" s="71">
        <v>0.54101694915254239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379</v>
      </c>
      <c r="C42" s="120" t="s">
        <v>5</v>
      </c>
      <c r="D42" s="120"/>
      <c r="E42" s="121">
        <v>43</v>
      </c>
      <c r="F42" s="121"/>
      <c r="G42" s="120" t="s">
        <v>8</v>
      </c>
      <c r="H42" s="120"/>
      <c r="I42" s="120"/>
      <c r="J42" s="120"/>
      <c r="K42" s="120"/>
      <c r="L42" s="120"/>
      <c r="M42" s="109">
        <v>124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66</v>
      </c>
      <c r="C43" s="122" t="s">
        <v>6</v>
      </c>
      <c r="D43" s="122"/>
      <c r="E43" s="123">
        <v>35</v>
      </c>
      <c r="F43" s="123"/>
      <c r="G43" s="124" t="s">
        <v>9</v>
      </c>
      <c r="H43" s="124"/>
      <c r="I43" s="124"/>
      <c r="J43" s="124"/>
      <c r="K43" s="124"/>
      <c r="L43" s="124"/>
      <c r="M43" s="104">
        <v>1573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306</v>
      </c>
      <c r="C44" s="120" t="s">
        <v>7</v>
      </c>
      <c r="D44" s="120"/>
      <c r="E44" s="121">
        <v>977</v>
      </c>
      <c r="F44" s="121"/>
      <c r="G44" s="120" t="s">
        <v>33</v>
      </c>
      <c r="H44" s="120"/>
      <c r="I44" s="120"/>
      <c r="J44" s="120"/>
      <c r="K44" s="120"/>
      <c r="L44" s="120"/>
      <c r="M44" s="109">
        <v>106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37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1249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600</v>
      </c>
      <c r="C46" s="136" t="s">
        <v>35</v>
      </c>
      <c r="D46" s="137"/>
      <c r="E46" s="142">
        <v>23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1388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101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75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2246114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1871324</v>
      </c>
      <c r="F9" s="66"/>
      <c r="G9" s="66"/>
      <c r="H9" s="66">
        <v>1913264</v>
      </c>
      <c r="I9" s="68"/>
      <c r="J9" s="69"/>
      <c r="K9" s="4">
        <v>2.2411939354168409E-2</v>
      </c>
      <c r="L9" s="5">
        <v>48545140</v>
      </c>
      <c r="M9" s="31">
        <v>3.9412060609980731E-2</v>
      </c>
      <c r="N9" s="5">
        <v>219114123</v>
      </c>
      <c r="O9" s="31">
        <v>8.7318150642439422E-3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0.83313847827848453</v>
      </c>
      <c r="F10" s="71"/>
      <c r="G10" s="71"/>
      <c r="H10" s="71">
        <v>0.85181072732728613</v>
      </c>
      <c r="I10" s="71"/>
      <c r="J10" s="71"/>
      <c r="K10" s="6">
        <v>2.2411939354168409E-2</v>
      </c>
      <c r="L10" s="42">
        <v>0.85955437302714288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156783</v>
      </c>
      <c r="F11" s="66"/>
      <c r="G11" s="66"/>
      <c r="H11" s="66">
        <v>179192</v>
      </c>
      <c r="I11" s="66"/>
      <c r="J11" s="66"/>
      <c r="K11" s="4">
        <v>0.14293003705758922</v>
      </c>
      <c r="L11" s="5">
        <v>3470620</v>
      </c>
      <c r="M11" s="31">
        <v>5.1631120664319345E-2</v>
      </c>
      <c r="N11" s="5">
        <v>28326018</v>
      </c>
      <c r="O11" s="31">
        <v>6.3260568428643938E-3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0.22321328149136307</v>
      </c>
      <c r="F12" s="71"/>
      <c r="G12" s="71"/>
      <c r="H12" s="71">
        <v>0.25511716408666968</v>
      </c>
      <c r="I12" s="71"/>
      <c r="J12" s="71"/>
      <c r="K12" s="6">
        <v>0.14293003705758922</v>
      </c>
      <c r="L12" s="35">
        <v>0.19457738501970206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1714541</v>
      </c>
      <c r="F13" s="66"/>
      <c r="G13" s="66"/>
      <c r="H13" s="66">
        <v>1734072</v>
      </c>
      <c r="I13" s="66"/>
      <c r="J13" s="66"/>
      <c r="K13" s="4">
        <v>1.1391386965957651E-2</v>
      </c>
      <c r="L13" s="5">
        <v>45074520</v>
      </c>
      <c r="M13" s="31">
        <v>3.8471224984758572E-2</v>
      </c>
      <c r="N13" s="5">
        <v>190788105</v>
      </c>
      <c r="O13" s="31">
        <v>9.0889943060129454E-3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0.76333658932716686</v>
      </c>
      <c r="F14" s="71"/>
      <c r="G14" s="71"/>
      <c r="H14" s="71">
        <v>0.77203205180146683</v>
      </c>
      <c r="I14" s="71"/>
      <c r="J14" s="71"/>
      <c r="K14" s="6">
        <v>1.1391386965957651E-2</v>
      </c>
      <c r="L14" s="35">
        <v>0.79810256553177961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1247887</v>
      </c>
      <c r="F15" s="66"/>
      <c r="G15" s="66"/>
      <c r="H15" s="66">
        <v>881353</v>
      </c>
      <c r="I15" s="66"/>
      <c r="J15" s="66"/>
      <c r="K15" s="7">
        <v>-0.2937237105603312</v>
      </c>
      <c r="L15" s="5">
        <v>25038863</v>
      </c>
      <c r="M15" s="31">
        <v>3.5199401825873645E-2</v>
      </c>
      <c r="N15" s="5">
        <v>95434998</v>
      </c>
      <c r="O15" s="31">
        <v>9.2351130976080706E-3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0.55557598590276358</v>
      </c>
      <c r="F16" s="71"/>
      <c r="G16" s="71"/>
      <c r="H16" s="71">
        <v>0.39239014582518966</v>
      </c>
      <c r="I16" s="71"/>
      <c r="J16" s="71"/>
      <c r="K16" s="6">
        <v>-0.29372371056033109</v>
      </c>
      <c r="L16" s="42">
        <v>0.44334539332418293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466654</v>
      </c>
      <c r="F17" s="66"/>
      <c r="G17" s="66"/>
      <c r="H17" s="66">
        <v>852719</v>
      </c>
      <c r="I17" s="66"/>
      <c r="J17" s="66"/>
      <c r="K17" s="7">
        <v>0.82730459826766722</v>
      </c>
      <c r="L17" s="5">
        <v>20035657</v>
      </c>
      <c r="M17" s="31">
        <v>4.2560071776034096E-2</v>
      </c>
      <c r="N17" s="5">
        <v>95353107</v>
      </c>
      <c r="O17" s="31">
        <v>8.9427500249152862E-3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0.20776060342440322</v>
      </c>
      <c r="F18" s="71"/>
      <c r="G18" s="71"/>
      <c r="H18" s="71">
        <v>0.37964190597627723</v>
      </c>
      <c r="I18" s="71"/>
      <c r="J18" s="71"/>
      <c r="K18" s="6">
        <v>0.827304598267667</v>
      </c>
      <c r="L18" s="42">
        <v>0.35475717220759662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26777</v>
      </c>
      <c r="F19" s="66"/>
      <c r="G19" s="66"/>
      <c r="H19" s="66">
        <v>29674</v>
      </c>
      <c r="I19" s="66"/>
      <c r="J19" s="66"/>
      <c r="K19" s="7">
        <v>0.10818986443589651</v>
      </c>
      <c r="L19" s="5">
        <v>978908</v>
      </c>
      <c r="M19" s="31">
        <v>3.0313369591422279E-2</v>
      </c>
      <c r="N19" s="5">
        <v>14807806</v>
      </c>
      <c r="O19" s="31">
        <v>2.0039430554398131E-3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66</v>
      </c>
      <c r="F20" s="77"/>
      <c r="G20" s="78"/>
      <c r="H20" s="76">
        <v>67</v>
      </c>
      <c r="I20" s="77"/>
      <c r="J20" s="78"/>
      <c r="K20" s="8">
        <v>1.5151515151515138E-2</v>
      </c>
      <c r="L20" s="9">
        <v>1533</v>
      </c>
      <c r="M20" s="32">
        <v>4.3705153294194388E-2</v>
      </c>
      <c r="N20" s="9">
        <v>4895</v>
      </c>
      <c r="O20" s="32">
        <v>1.3687436159346271E-2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75</v>
      </c>
      <c r="F21" s="66"/>
      <c r="G21" s="66"/>
      <c r="H21" s="66">
        <v>75</v>
      </c>
      <c r="I21" s="66"/>
      <c r="J21" s="66"/>
      <c r="K21" s="4">
        <v>0</v>
      </c>
      <c r="L21" s="5">
        <v>1775</v>
      </c>
      <c r="M21" s="31">
        <v>4.2253521126760563E-2</v>
      </c>
      <c r="N21" s="5">
        <v>5376</v>
      </c>
      <c r="O21" s="31">
        <v>1.3950892857142858E-2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209597</v>
      </c>
      <c r="F23" s="66"/>
      <c r="G23" s="66"/>
      <c r="H23" s="66">
        <v>198811</v>
      </c>
      <c r="I23" s="66"/>
      <c r="J23" s="66"/>
      <c r="K23" s="7">
        <v>-5.1460660219373344E-2</v>
      </c>
      <c r="L23" s="5">
        <v>4671993</v>
      </c>
      <c r="M23" s="31">
        <v>4.2553788072884527E-2</v>
      </c>
      <c r="N23" s="5">
        <v>40998519</v>
      </c>
      <c r="O23" s="31">
        <v>4.8492239439185594E-3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0.29840501942650177</v>
      </c>
      <c r="F24" s="167"/>
      <c r="G24" s="167"/>
      <c r="H24" s="167">
        <v>0.28304890011403905</v>
      </c>
      <c r="I24" s="167"/>
      <c r="J24" s="167"/>
      <c r="K24" s="10">
        <v>-5.1460660219373344E-2</v>
      </c>
      <c r="L24" s="23">
        <v>0.26193134966385051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2167471</v>
      </c>
      <c r="F25" s="66"/>
      <c r="G25" s="66"/>
      <c r="H25" s="66">
        <v>2057382</v>
      </c>
      <c r="I25" s="66"/>
      <c r="J25" s="66"/>
      <c r="K25" s="7">
        <v>-5.0791452342384247E-2</v>
      </c>
      <c r="L25" s="5">
        <v>55968651</v>
      </c>
      <c r="M25" s="31">
        <v>3.6759542408838837E-2</v>
      </c>
      <c r="N25" s="5">
        <v>222796529</v>
      </c>
      <c r="O25" s="31">
        <v>9.2343539158098818E-3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0.9649870843599212</v>
      </c>
      <c r="F26" s="71"/>
      <c r="G26" s="71"/>
      <c r="H26" s="71">
        <v>0.9159739888536379</v>
      </c>
      <c r="I26" s="71"/>
      <c r="J26" s="71"/>
      <c r="K26" s="6">
        <v>-5.0791452342384247E-2</v>
      </c>
      <c r="L26" s="42">
        <v>0.99099721866040502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94005</v>
      </c>
      <c r="F28" s="66"/>
      <c r="G28" s="66"/>
      <c r="H28" s="66">
        <v>94124</v>
      </c>
      <c r="I28" s="66"/>
      <c r="J28" s="66"/>
      <c r="K28" s="7">
        <v>1.2658901122279964E-3</v>
      </c>
      <c r="L28" s="5">
        <v>2223817</v>
      </c>
      <c r="M28" s="31">
        <v>4.2325425158634904E-2</v>
      </c>
      <c r="N28" s="5">
        <v>18642533</v>
      </c>
      <c r="O28" s="31">
        <v>5.0488847196891113E-3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0.13383571258743349</v>
      </c>
      <c r="F29" s="167"/>
      <c r="G29" s="167"/>
      <c r="H29" s="167">
        <v>0.13400513389266092</v>
      </c>
      <c r="I29" s="167"/>
      <c r="J29" s="167"/>
      <c r="K29" s="10">
        <v>1.2658901122279964E-3</v>
      </c>
      <c r="L29" s="23">
        <v>0.12467642571712224</v>
      </c>
      <c r="M29" s="42" t="s">
        <v>67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0.31857939316427658</v>
      </c>
      <c r="F32" s="86"/>
      <c r="G32" s="87"/>
      <c r="H32" s="85">
        <v>0.28808740430899599</v>
      </c>
      <c r="I32" s="86"/>
      <c r="J32" s="183"/>
      <c r="K32" s="27">
        <v>-9.5712370321319851E-2</v>
      </c>
      <c r="L32" s="186">
        <v>0.30295769824790536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0.5189918813002018</v>
      </c>
      <c r="F33" s="92"/>
      <c r="G33" s="184"/>
      <c r="H33" s="185">
        <v>0.57410616024408057</v>
      </c>
      <c r="I33" s="92"/>
      <c r="J33" s="184"/>
      <c r="K33" s="28">
        <v>0.10619487689442075</v>
      </c>
      <c r="L33" s="187">
        <v>0.44786605241281069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80</v>
      </c>
      <c r="F36" s="121"/>
      <c r="G36" s="121"/>
      <c r="H36" s="71">
        <v>0.96385542168674698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76</v>
      </c>
      <c r="F37" s="123"/>
      <c r="G37" s="123"/>
      <c r="H37" s="107">
        <v>0.91566265060240959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29</v>
      </c>
      <c r="F38" s="121"/>
      <c r="G38" s="121"/>
      <c r="H38" s="71">
        <v>0.29292929292929293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21</v>
      </c>
      <c r="C42" s="120" t="s">
        <v>5</v>
      </c>
      <c r="D42" s="120"/>
      <c r="E42" s="121">
        <v>3</v>
      </c>
      <c r="F42" s="121"/>
      <c r="G42" s="120" t="s">
        <v>8</v>
      </c>
      <c r="H42" s="120"/>
      <c r="I42" s="120"/>
      <c r="J42" s="120"/>
      <c r="K42" s="120"/>
      <c r="L42" s="120"/>
      <c r="M42" s="109">
        <v>8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4</v>
      </c>
      <c r="C43" s="122" t="s">
        <v>6</v>
      </c>
      <c r="D43" s="122"/>
      <c r="E43" s="123">
        <v>1</v>
      </c>
      <c r="F43" s="123"/>
      <c r="G43" s="124" t="s">
        <v>9</v>
      </c>
      <c r="H43" s="124"/>
      <c r="I43" s="124"/>
      <c r="J43" s="124"/>
      <c r="K43" s="124"/>
      <c r="L43" s="124"/>
      <c r="M43" s="104">
        <v>30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13</v>
      </c>
      <c r="C44" s="120" t="s">
        <v>7</v>
      </c>
      <c r="D44" s="120"/>
      <c r="E44" s="121">
        <v>48</v>
      </c>
      <c r="F44" s="121"/>
      <c r="G44" s="120" t="s">
        <v>33</v>
      </c>
      <c r="H44" s="120"/>
      <c r="I44" s="120"/>
      <c r="J44" s="120"/>
      <c r="K44" s="120"/>
      <c r="L44" s="120"/>
      <c r="M44" s="109">
        <v>7</v>
      </c>
      <c r="N44" s="110"/>
      <c r="O44" s="111"/>
    </row>
    <row r="45" spans="1:22" s="16" customFormat="1" ht="31.5" customHeight="1" x14ac:dyDescent="0.2">
      <c r="A45" s="38" t="s">
        <v>13</v>
      </c>
      <c r="B45" s="39" t="s">
        <v>20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28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39</v>
      </c>
      <c r="C46" s="136" t="s">
        <v>35</v>
      </c>
      <c r="D46" s="137"/>
      <c r="E46" s="142">
        <v>4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77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102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139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1506970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1419722</v>
      </c>
      <c r="F9" s="66"/>
      <c r="G9" s="66"/>
      <c r="H9" s="66">
        <v>1538857</v>
      </c>
      <c r="I9" s="68"/>
      <c r="J9" s="69"/>
      <c r="K9" s="4">
        <v>8.3914315619536772E-2</v>
      </c>
      <c r="L9" s="5">
        <v>14338127</v>
      </c>
      <c r="M9" s="31">
        <v>0.10732622189774159</v>
      </c>
      <c r="N9" s="5">
        <v>219114123</v>
      </c>
      <c r="O9" s="31">
        <v>7.0230844955621596E-3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0.9421036915134342</v>
      </c>
      <c r="F10" s="71"/>
      <c r="G10" s="71"/>
      <c r="H10" s="71">
        <v>1.0211596780294232</v>
      </c>
      <c r="I10" s="71"/>
      <c r="J10" s="71"/>
      <c r="K10" s="6">
        <v>8.3914315619536772E-2</v>
      </c>
      <c r="L10" s="42">
        <v>0.82144848421237893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103310</v>
      </c>
      <c r="F11" s="66"/>
      <c r="G11" s="66"/>
      <c r="H11" s="66">
        <v>110581</v>
      </c>
      <c r="I11" s="66"/>
      <c r="J11" s="66"/>
      <c r="K11" s="4">
        <v>7.0380408479334022E-2</v>
      </c>
      <c r="L11" s="5">
        <v>1038905</v>
      </c>
      <c r="M11" s="31">
        <v>0.10643995360499757</v>
      </c>
      <c r="N11" s="5">
        <v>28326018</v>
      </c>
      <c r="O11" s="31">
        <v>3.9038667559979662E-3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0.2075881913243367</v>
      </c>
      <c r="F12" s="71"/>
      <c r="G12" s="71"/>
      <c r="H12" s="71">
        <v>0.22219833302522968</v>
      </c>
      <c r="I12" s="71"/>
      <c r="J12" s="71"/>
      <c r="K12" s="6">
        <v>7.0380408479334022E-2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1316412</v>
      </c>
      <c r="F13" s="66"/>
      <c r="G13" s="66"/>
      <c r="H13" s="66">
        <v>1428276</v>
      </c>
      <c r="I13" s="66"/>
      <c r="J13" s="66"/>
      <c r="K13" s="4">
        <v>8.4976435948624029E-2</v>
      </c>
      <c r="L13" s="5">
        <v>13299222</v>
      </c>
      <c r="M13" s="31">
        <v>0.10739545516271554</v>
      </c>
      <c r="N13" s="5">
        <v>190788105</v>
      </c>
      <c r="O13" s="31">
        <v>7.4861899802401207E-3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0.8735489094009834</v>
      </c>
      <c r="F14" s="71"/>
      <c r="G14" s="71"/>
      <c r="H14" s="71">
        <v>0.94777998234868643</v>
      </c>
      <c r="I14" s="71"/>
      <c r="J14" s="71"/>
      <c r="K14" s="6">
        <v>8.4976435948624029E-2</v>
      </c>
      <c r="L14" s="35">
        <v>0.76192837133496738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1010029</v>
      </c>
      <c r="F15" s="66"/>
      <c r="G15" s="66"/>
      <c r="H15" s="66">
        <v>782805</v>
      </c>
      <c r="I15" s="66"/>
      <c r="J15" s="66"/>
      <c r="K15" s="7">
        <v>-0.22496779795431621</v>
      </c>
      <c r="L15" s="5">
        <v>6757020</v>
      </c>
      <c r="M15" s="31">
        <v>0.11585062645959314</v>
      </c>
      <c r="N15" s="5">
        <v>95434998</v>
      </c>
      <c r="O15" s="31">
        <v>8.2024940158745546E-3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0.6702382927331002</v>
      </c>
      <c r="F16" s="71"/>
      <c r="G16" s="71"/>
      <c r="H16" s="71">
        <v>0.51945625991227429</v>
      </c>
      <c r="I16" s="71"/>
      <c r="J16" s="71"/>
      <c r="K16" s="6">
        <v>-0.22496779795431621</v>
      </c>
      <c r="L16" s="42">
        <v>0.38711777603816233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306383</v>
      </c>
      <c r="F17" s="66"/>
      <c r="G17" s="66"/>
      <c r="H17" s="66">
        <v>645471</v>
      </c>
      <c r="I17" s="66"/>
      <c r="J17" s="66"/>
      <c r="K17" s="7">
        <v>1.1067454786982305</v>
      </c>
      <c r="L17" s="5">
        <v>6542202</v>
      </c>
      <c r="M17" s="31">
        <v>9.8662652116214083E-2</v>
      </c>
      <c r="N17" s="5">
        <v>95353107</v>
      </c>
      <c r="O17" s="31">
        <v>6.769270769540839E-3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0.20331061666788325</v>
      </c>
      <c r="F18" s="71"/>
      <c r="G18" s="71"/>
      <c r="H18" s="71">
        <v>0.42832372243641215</v>
      </c>
      <c r="I18" s="71"/>
      <c r="J18" s="71"/>
      <c r="K18" s="6">
        <v>1.1067454786982305</v>
      </c>
      <c r="L18" s="42">
        <v>0.37481059529680505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11319</v>
      </c>
      <c r="F19" s="66"/>
      <c r="G19" s="66"/>
      <c r="H19" s="66">
        <v>10556</v>
      </c>
      <c r="I19" s="66"/>
      <c r="J19" s="66"/>
      <c r="K19" s="7">
        <v>-6.7408781694495934E-2</v>
      </c>
      <c r="L19" s="5">
        <v>247667</v>
      </c>
      <c r="M19" s="31">
        <v>4.2621746134931179E-2</v>
      </c>
      <c r="N19" s="5">
        <v>14807806</v>
      </c>
      <c r="O19" s="31">
        <v>7.1286725393349972E-4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77</v>
      </c>
      <c r="F20" s="77"/>
      <c r="G20" s="78"/>
      <c r="H20" s="76">
        <v>91</v>
      </c>
      <c r="I20" s="77"/>
      <c r="J20" s="78"/>
      <c r="K20" s="8">
        <v>0.18181818181818188</v>
      </c>
      <c r="L20" s="9">
        <v>382</v>
      </c>
      <c r="M20" s="32">
        <v>0.23821989528795812</v>
      </c>
      <c r="N20" s="9">
        <v>4895</v>
      </c>
      <c r="O20" s="32">
        <v>1.8590398365679266E-2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138</v>
      </c>
      <c r="F21" s="66"/>
      <c r="G21" s="66"/>
      <c r="H21" s="66">
        <v>138</v>
      </c>
      <c r="I21" s="66"/>
      <c r="J21" s="66"/>
      <c r="K21" s="4">
        <v>0</v>
      </c>
      <c r="L21" s="5">
        <v>296</v>
      </c>
      <c r="M21" s="31">
        <v>0.46621621621621623</v>
      </c>
      <c r="N21" s="5">
        <v>5376</v>
      </c>
      <c r="O21" s="31">
        <v>2.5669642857142856E-2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148756</v>
      </c>
      <c r="F23" s="66"/>
      <c r="G23" s="66"/>
      <c r="H23" s="66">
        <v>143263</v>
      </c>
      <c r="I23" s="66"/>
      <c r="J23" s="66"/>
      <c r="K23" s="7">
        <v>-3.6926241630589662E-2</v>
      </c>
      <c r="L23" s="5">
        <v>1238337</v>
      </c>
      <c r="M23" s="31">
        <v>0.1156898324123401</v>
      </c>
      <c r="N23" s="5">
        <v>40998519</v>
      </c>
      <c r="O23" s="31">
        <v>3.4943457347812977E-3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0.29890609804126445</v>
      </c>
      <c r="F24" s="167"/>
      <c r="G24" s="167"/>
      <c r="H24" s="167">
        <v>0.28786861924013601</v>
      </c>
      <c r="I24" s="167"/>
      <c r="J24" s="167"/>
      <c r="K24" s="10">
        <v>-3.6926241630589551E-2</v>
      </c>
      <c r="L24" s="23">
        <v>0.24306954509881976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1771587</v>
      </c>
      <c r="F25" s="66"/>
      <c r="G25" s="66"/>
      <c r="H25" s="66">
        <v>1738757</v>
      </c>
      <c r="I25" s="66"/>
      <c r="J25" s="66"/>
      <c r="K25" s="7">
        <v>-1.8531407150763735E-2</v>
      </c>
      <c r="L25" s="5">
        <v>16007119</v>
      </c>
      <c r="M25" s="31">
        <v>0.1086239816171792</v>
      </c>
      <c r="N25" s="5">
        <v>222796529</v>
      </c>
      <c r="O25" s="31">
        <v>7.8042373810949268E-3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1.1755954000411422</v>
      </c>
      <c r="F26" s="71"/>
      <c r="G26" s="71"/>
      <c r="H26" s="71">
        <v>1.1538099630384149</v>
      </c>
      <c r="I26" s="71"/>
      <c r="J26" s="71"/>
      <c r="K26" s="6">
        <v>-1.8531407150763624E-2</v>
      </c>
      <c r="L26" s="42">
        <v>0.91706703666086731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41593</v>
      </c>
      <c r="F28" s="66"/>
      <c r="G28" s="66"/>
      <c r="H28" s="66">
        <v>42451</v>
      </c>
      <c r="I28" s="66"/>
      <c r="J28" s="66"/>
      <c r="K28" s="7">
        <v>2.0628471136970195E-2</v>
      </c>
      <c r="L28" s="5">
        <v>794220</v>
      </c>
      <c r="M28" s="31">
        <v>5.3449925713278439E-2</v>
      </c>
      <c r="N28" s="5">
        <v>18642533</v>
      </c>
      <c r="O28" s="31">
        <v>2.2771047260584172E-3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8.3575797519631567E-2</v>
      </c>
      <c r="F29" s="167"/>
      <c r="G29" s="167"/>
      <c r="H29" s="167">
        <v>8.529983844651455E-2</v>
      </c>
      <c r="I29" s="167"/>
      <c r="J29" s="167"/>
      <c r="K29" s="10">
        <v>2.0628471136970195E-2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69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0.31595004644442148</v>
      </c>
      <c r="F32" s="86"/>
      <c r="G32" s="87"/>
      <c r="H32" s="85">
        <v>0.28853372127603139</v>
      </c>
      <c r="I32" s="86"/>
      <c r="J32" s="183"/>
      <c r="K32" s="27">
        <v>-8.6774240032317485E-2</v>
      </c>
      <c r="L32" s="186">
        <v>0.26717673825452504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0.37282691712251004</v>
      </c>
      <c r="F33" s="92"/>
      <c r="G33" s="184"/>
      <c r="H33" s="185">
        <v>0.39132714982679218</v>
      </c>
      <c r="I33" s="92"/>
      <c r="J33" s="184"/>
      <c r="K33" s="28">
        <v>4.9621504925308368E-2</v>
      </c>
      <c r="L33" s="187">
        <v>0.45061191513567656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148</v>
      </c>
      <c r="F36" s="121"/>
      <c r="G36" s="121"/>
      <c r="H36" s="71">
        <v>0.9673202614379085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141</v>
      </c>
      <c r="F37" s="123"/>
      <c r="G37" s="123"/>
      <c r="H37" s="107">
        <v>0.92156862745098034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141</v>
      </c>
      <c r="F38" s="121"/>
      <c r="G38" s="121"/>
      <c r="H38" s="71">
        <v>0.86503067484662577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15</v>
      </c>
      <c r="C42" s="120" t="s">
        <v>5</v>
      </c>
      <c r="D42" s="120"/>
      <c r="E42" s="121">
        <v>4</v>
      </c>
      <c r="F42" s="121"/>
      <c r="G42" s="120" t="s">
        <v>8</v>
      </c>
      <c r="H42" s="120"/>
      <c r="I42" s="120"/>
      <c r="J42" s="120"/>
      <c r="K42" s="120"/>
      <c r="L42" s="120"/>
      <c r="M42" s="109">
        <v>7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9</v>
      </c>
      <c r="C43" s="122" t="s">
        <v>6</v>
      </c>
      <c r="D43" s="122"/>
      <c r="E43" s="123">
        <v>1</v>
      </c>
      <c r="F43" s="123"/>
      <c r="G43" s="124" t="s">
        <v>9</v>
      </c>
      <c r="H43" s="124"/>
      <c r="I43" s="124"/>
      <c r="J43" s="124"/>
      <c r="K43" s="124"/>
      <c r="L43" s="124"/>
      <c r="M43" s="104">
        <v>133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12</v>
      </c>
      <c r="C44" s="120" t="s">
        <v>7</v>
      </c>
      <c r="D44" s="120"/>
      <c r="E44" s="121">
        <v>99</v>
      </c>
      <c r="F44" s="121"/>
      <c r="G44" s="120" t="s">
        <v>33</v>
      </c>
      <c r="H44" s="120"/>
      <c r="I44" s="120"/>
      <c r="J44" s="120"/>
      <c r="K44" s="120"/>
      <c r="L44" s="120"/>
      <c r="M44" s="109">
        <v>7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1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121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95</v>
      </c>
      <c r="C46" s="136" t="s">
        <v>35</v>
      </c>
      <c r="D46" s="137"/>
      <c r="E46" s="142">
        <v>27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132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18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102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3333007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2517892</v>
      </c>
      <c r="F9" s="66"/>
      <c r="G9" s="66"/>
      <c r="H9" s="66">
        <v>2649419</v>
      </c>
      <c r="I9" s="68"/>
      <c r="J9" s="69"/>
      <c r="K9" s="4">
        <v>5.2236950592003062E-2</v>
      </c>
      <c r="L9" s="5">
        <v>48545140</v>
      </c>
      <c r="M9" s="31">
        <v>5.4576400438849287E-2</v>
      </c>
      <c r="N9" s="5">
        <v>219114123</v>
      </c>
      <c r="O9" s="31">
        <v>1.2091502654988606E-2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0.75544155772850163</v>
      </c>
      <c r="F10" s="71"/>
      <c r="G10" s="71"/>
      <c r="H10" s="71">
        <v>0.79490352105471129</v>
      </c>
      <c r="I10" s="71"/>
      <c r="J10" s="71"/>
      <c r="K10" s="6">
        <v>5.2236950592003284E-2</v>
      </c>
      <c r="L10" s="42">
        <v>0.85955437302714288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148848</v>
      </c>
      <c r="F11" s="66"/>
      <c r="G11" s="66"/>
      <c r="H11" s="66">
        <v>155711</v>
      </c>
      <c r="I11" s="66"/>
      <c r="J11" s="66"/>
      <c r="K11" s="4">
        <v>4.6107438460711636E-2</v>
      </c>
      <c r="L11" s="5">
        <v>3470620</v>
      </c>
      <c r="M11" s="31">
        <v>4.4865470722810337E-2</v>
      </c>
      <c r="N11" s="5">
        <v>28326018</v>
      </c>
      <c r="O11" s="31">
        <v>5.4971016399128179E-3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0.14165153539575412</v>
      </c>
      <c r="F12" s="71"/>
      <c r="G12" s="71"/>
      <c r="H12" s="71">
        <v>0.14818272484687914</v>
      </c>
      <c r="I12" s="71"/>
      <c r="J12" s="71"/>
      <c r="K12" s="6">
        <v>4.6107438460711414E-2</v>
      </c>
      <c r="L12" s="35">
        <v>0.19457738501970206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2369044</v>
      </c>
      <c r="F13" s="66"/>
      <c r="G13" s="66"/>
      <c r="H13" s="66">
        <v>2493708</v>
      </c>
      <c r="I13" s="66"/>
      <c r="J13" s="66"/>
      <c r="K13" s="4">
        <v>5.2622070337233096E-2</v>
      </c>
      <c r="L13" s="5">
        <v>45074520</v>
      </c>
      <c r="M13" s="31">
        <v>5.5324116596249945E-2</v>
      </c>
      <c r="N13" s="5">
        <v>190788105</v>
      </c>
      <c r="O13" s="31">
        <v>1.3070563282758116E-2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0.71078278563471364</v>
      </c>
      <c r="F14" s="71"/>
      <c r="G14" s="71"/>
      <c r="H14" s="71">
        <v>0.74818564737487803</v>
      </c>
      <c r="I14" s="71"/>
      <c r="J14" s="71"/>
      <c r="K14" s="6">
        <v>5.2622070337233096E-2</v>
      </c>
      <c r="L14" s="35">
        <v>0.79810256553177961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1829838</v>
      </c>
      <c r="F15" s="66"/>
      <c r="G15" s="66"/>
      <c r="H15" s="66">
        <v>1390119</v>
      </c>
      <c r="I15" s="66"/>
      <c r="J15" s="66"/>
      <c r="K15" s="7">
        <v>-0.24030487944834455</v>
      </c>
      <c r="L15" s="5">
        <v>25038863</v>
      </c>
      <c r="M15" s="31">
        <v>5.551845545063288E-2</v>
      </c>
      <c r="N15" s="5">
        <v>95434998</v>
      </c>
      <c r="O15" s="31">
        <v>1.4566134323175654E-2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0.54900514760395047</v>
      </c>
      <c r="F16" s="71"/>
      <c r="G16" s="71"/>
      <c r="H16" s="71">
        <v>0.41707653179246246</v>
      </c>
      <c r="I16" s="71"/>
      <c r="J16" s="71"/>
      <c r="K16" s="6">
        <v>-0.24030487944834467</v>
      </c>
      <c r="L16" s="42">
        <v>0.44334539332418293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539206</v>
      </c>
      <c r="F17" s="66"/>
      <c r="G17" s="66"/>
      <c r="H17" s="66">
        <v>1103589</v>
      </c>
      <c r="I17" s="66"/>
      <c r="J17" s="66"/>
      <c r="K17" s="7">
        <v>1.0466927296803079</v>
      </c>
      <c r="L17" s="5">
        <v>20035657</v>
      </c>
      <c r="M17" s="31">
        <v>5.5081248396296661E-2</v>
      </c>
      <c r="N17" s="5">
        <v>95353107</v>
      </c>
      <c r="O17" s="31">
        <v>1.1573707818456298E-2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0.1617776380307632</v>
      </c>
      <c r="F18" s="71"/>
      <c r="G18" s="71"/>
      <c r="H18" s="71">
        <v>0.33110911558241551</v>
      </c>
      <c r="I18" s="71"/>
      <c r="J18" s="71"/>
      <c r="K18" s="6">
        <v>1.0466927296803079</v>
      </c>
      <c r="L18" s="42">
        <v>0.35475717220759662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38782</v>
      </c>
      <c r="F19" s="66"/>
      <c r="G19" s="66"/>
      <c r="H19" s="66">
        <v>37266</v>
      </c>
      <c r="I19" s="66"/>
      <c r="J19" s="66"/>
      <c r="K19" s="7">
        <v>-3.9090299623536717E-2</v>
      </c>
      <c r="L19" s="5">
        <v>978908</v>
      </c>
      <c r="M19" s="31">
        <v>3.8068950299721731E-2</v>
      </c>
      <c r="N19" s="5">
        <v>14807806</v>
      </c>
      <c r="O19" s="31">
        <v>2.5166456124560248E-3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86</v>
      </c>
      <c r="F20" s="77"/>
      <c r="G20" s="78"/>
      <c r="H20" s="76">
        <v>95</v>
      </c>
      <c r="I20" s="77"/>
      <c r="J20" s="78"/>
      <c r="K20" s="8">
        <v>0.10465116279069764</v>
      </c>
      <c r="L20" s="9">
        <v>1533</v>
      </c>
      <c r="M20" s="32">
        <v>6.1969993476842788E-2</v>
      </c>
      <c r="N20" s="9">
        <v>4895</v>
      </c>
      <c r="O20" s="32">
        <v>1.9407558733401432E-2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102</v>
      </c>
      <c r="F21" s="66"/>
      <c r="G21" s="66"/>
      <c r="H21" s="66">
        <v>102</v>
      </c>
      <c r="I21" s="66"/>
      <c r="J21" s="66"/>
      <c r="K21" s="4">
        <v>0</v>
      </c>
      <c r="L21" s="5">
        <v>1775</v>
      </c>
      <c r="M21" s="31">
        <v>5.7464788732394363E-2</v>
      </c>
      <c r="N21" s="5">
        <v>5376</v>
      </c>
      <c r="O21" s="31">
        <v>1.8973214285714284E-2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244625</v>
      </c>
      <c r="F23" s="66"/>
      <c r="G23" s="66"/>
      <c r="H23" s="66">
        <v>229977</v>
      </c>
      <c r="I23" s="66"/>
      <c r="J23" s="66"/>
      <c r="K23" s="7">
        <v>-5.9879407256004047E-2</v>
      </c>
      <c r="L23" s="5">
        <v>4671993</v>
      </c>
      <c r="M23" s="31">
        <v>4.9224602862204633E-2</v>
      </c>
      <c r="N23" s="5">
        <v>40998519</v>
      </c>
      <c r="O23" s="31">
        <v>5.6093977443429114E-3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0.23279793377261601</v>
      </c>
      <c r="F24" s="167"/>
      <c r="G24" s="167"/>
      <c r="H24" s="167">
        <v>0.21885813148788927</v>
      </c>
      <c r="I24" s="167"/>
      <c r="J24" s="167"/>
      <c r="K24" s="10">
        <v>-5.9879407256004047E-2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3338936</v>
      </c>
      <c r="F25" s="66"/>
      <c r="G25" s="66"/>
      <c r="H25" s="66">
        <v>3167672</v>
      </c>
      <c r="I25" s="66"/>
      <c r="J25" s="66"/>
      <c r="K25" s="7">
        <v>-5.1292986747874192E-2</v>
      </c>
      <c r="L25" s="5">
        <v>55968651</v>
      </c>
      <c r="M25" s="31">
        <v>5.6597254773926922E-2</v>
      </c>
      <c r="N25" s="5">
        <v>222796529</v>
      </c>
      <c r="O25" s="31">
        <v>1.4217779847010094E-2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1.0017788741517795</v>
      </c>
      <c r="F26" s="71"/>
      <c r="G26" s="71"/>
      <c r="H26" s="71">
        <v>0.95039464363561188</v>
      </c>
      <c r="I26" s="71"/>
      <c r="J26" s="71"/>
      <c r="K26" s="6">
        <v>-5.1292986747874192E-2</v>
      </c>
      <c r="L26" s="42">
        <v>0.99099721866040502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113217</v>
      </c>
      <c r="F28" s="66"/>
      <c r="G28" s="66"/>
      <c r="H28" s="66">
        <v>108158</v>
      </c>
      <c r="I28" s="66"/>
      <c r="J28" s="66"/>
      <c r="K28" s="7">
        <v>-4.4684102210798771E-2</v>
      </c>
      <c r="L28" s="5">
        <v>2223817</v>
      </c>
      <c r="M28" s="31">
        <v>4.8636196233772834E-2</v>
      </c>
      <c r="N28" s="5">
        <v>18642533</v>
      </c>
      <c r="O28" s="31">
        <v>5.8016794177057377E-3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0.10774321376774355</v>
      </c>
      <c r="F29" s="167"/>
      <c r="G29" s="167"/>
      <c r="H29" s="167">
        <v>0.10292880499122577</v>
      </c>
      <c r="I29" s="167"/>
      <c r="J29" s="167"/>
      <c r="K29" s="10">
        <v>-4.468410221079866E-2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0.3074075118827661</v>
      </c>
      <c r="F32" s="86"/>
      <c r="G32" s="87"/>
      <c r="H32" s="85">
        <v>0.26947175686426772</v>
      </c>
      <c r="I32" s="86"/>
      <c r="J32" s="183"/>
      <c r="K32" s="27">
        <v>-0.12340542619194572</v>
      </c>
      <c r="L32" s="186">
        <v>0.30295769824790536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0.38275502864154648</v>
      </c>
      <c r="F33" s="92"/>
      <c r="G33" s="184"/>
      <c r="H33" s="185">
        <v>0.4000175104015592</v>
      </c>
      <c r="I33" s="92"/>
      <c r="J33" s="184"/>
      <c r="K33" s="28">
        <v>4.5100600823664738E-2</v>
      </c>
      <c r="L33" s="187">
        <v>0.44786605241281069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109</v>
      </c>
      <c r="F36" s="121"/>
      <c r="G36" s="121"/>
      <c r="H36" s="71">
        <v>0.94782608695652171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111</v>
      </c>
      <c r="F37" s="123"/>
      <c r="G37" s="123"/>
      <c r="H37" s="107">
        <v>0.9652173913043478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104</v>
      </c>
      <c r="F38" s="121"/>
      <c r="G38" s="121"/>
      <c r="H38" s="71">
        <v>0.71724137931034482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30</v>
      </c>
      <c r="C42" s="120" t="s">
        <v>5</v>
      </c>
      <c r="D42" s="120"/>
      <c r="E42" s="121">
        <v>3</v>
      </c>
      <c r="F42" s="121"/>
      <c r="G42" s="120" t="s">
        <v>8</v>
      </c>
      <c r="H42" s="120"/>
      <c r="I42" s="120"/>
      <c r="J42" s="120"/>
      <c r="K42" s="120"/>
      <c r="L42" s="120"/>
      <c r="M42" s="109">
        <v>6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9</v>
      </c>
      <c r="C43" s="122" t="s">
        <v>6</v>
      </c>
      <c r="D43" s="122"/>
      <c r="E43" s="123">
        <v>2</v>
      </c>
      <c r="F43" s="123"/>
      <c r="G43" s="124" t="s">
        <v>9</v>
      </c>
      <c r="H43" s="124"/>
      <c r="I43" s="124"/>
      <c r="J43" s="124"/>
      <c r="K43" s="124"/>
      <c r="L43" s="124"/>
      <c r="M43" s="104">
        <v>67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19</v>
      </c>
      <c r="C44" s="120" t="s">
        <v>7</v>
      </c>
      <c r="D44" s="120"/>
      <c r="E44" s="121">
        <v>111</v>
      </c>
      <c r="F44" s="121"/>
      <c r="G44" s="120" t="s">
        <v>33</v>
      </c>
      <c r="H44" s="120"/>
      <c r="I44" s="120"/>
      <c r="J44" s="120"/>
      <c r="K44" s="120"/>
      <c r="L44" s="120"/>
      <c r="M44" s="109">
        <v>5</v>
      </c>
      <c r="N44" s="110"/>
      <c r="O44" s="111"/>
    </row>
    <row r="45" spans="1:22" s="16" customFormat="1" ht="31.5" customHeight="1" x14ac:dyDescent="0.2">
      <c r="A45" s="38" t="s">
        <v>13</v>
      </c>
      <c r="B45" s="39" t="s">
        <v>20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64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73</v>
      </c>
      <c r="C46" s="136" t="s">
        <v>35</v>
      </c>
      <c r="D46" s="137"/>
      <c r="E46" s="142">
        <v>15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131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72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16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768802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623180</v>
      </c>
      <c r="F9" s="66"/>
      <c r="G9" s="66"/>
      <c r="H9" s="66">
        <v>647415</v>
      </c>
      <c r="I9" s="68"/>
      <c r="J9" s="69"/>
      <c r="K9" s="4">
        <v>3.8889245482846002E-2</v>
      </c>
      <c r="L9" s="5">
        <v>14338127</v>
      </c>
      <c r="M9" s="31">
        <v>4.515338718927514E-2</v>
      </c>
      <c r="N9" s="5">
        <v>219114123</v>
      </c>
      <c r="O9" s="31">
        <v>2.954693157775138E-3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0.81058582053636696</v>
      </c>
      <c r="F10" s="71"/>
      <c r="G10" s="71"/>
      <c r="H10" s="71">
        <v>0.84210889149611989</v>
      </c>
      <c r="I10" s="71"/>
      <c r="J10" s="71"/>
      <c r="K10" s="6">
        <v>3.8889245482846002E-2</v>
      </c>
      <c r="L10" s="42">
        <v>0.82144848421237893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57907</v>
      </c>
      <c r="F11" s="66"/>
      <c r="G11" s="66"/>
      <c r="H11" s="66">
        <v>61277</v>
      </c>
      <c r="I11" s="66"/>
      <c r="J11" s="66"/>
      <c r="K11" s="4">
        <v>5.819676377640004E-2</v>
      </c>
      <c r="L11" s="5">
        <v>1038905</v>
      </c>
      <c r="M11" s="31">
        <v>5.8982293857474936E-2</v>
      </c>
      <c r="N11" s="5">
        <v>28326018</v>
      </c>
      <c r="O11" s="31">
        <v>2.1632761795180671E-3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0.2811101294212453</v>
      </c>
      <c r="F12" s="71"/>
      <c r="G12" s="71"/>
      <c r="H12" s="71">
        <v>0.29746982921832676</v>
      </c>
      <c r="I12" s="71"/>
      <c r="J12" s="71"/>
      <c r="K12" s="6">
        <v>5.819676377640004E-2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565273</v>
      </c>
      <c r="F13" s="66"/>
      <c r="G13" s="66"/>
      <c r="H13" s="66">
        <v>586138</v>
      </c>
      <c r="I13" s="66"/>
      <c r="J13" s="66"/>
      <c r="K13" s="4">
        <v>3.6911368489207952E-2</v>
      </c>
      <c r="L13" s="5">
        <v>13299222</v>
      </c>
      <c r="M13" s="31">
        <v>4.4073104426710072E-2</v>
      </c>
      <c r="N13" s="5">
        <v>190788105</v>
      </c>
      <c r="O13" s="31">
        <v>3.0721936254883395E-3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0.73526473656416091</v>
      </c>
      <c r="F14" s="71"/>
      <c r="G14" s="71"/>
      <c r="H14" s="71">
        <v>0.76240436419260094</v>
      </c>
      <c r="I14" s="71"/>
      <c r="J14" s="71"/>
      <c r="K14" s="6">
        <v>3.691136848920773E-2</v>
      </c>
      <c r="L14" s="35">
        <v>0.76192837133496738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397822</v>
      </c>
      <c r="F15" s="66"/>
      <c r="G15" s="66"/>
      <c r="H15" s="66">
        <v>283661</v>
      </c>
      <c r="I15" s="66"/>
      <c r="J15" s="66"/>
      <c r="K15" s="7">
        <v>-0.28696502455872219</v>
      </c>
      <c r="L15" s="5">
        <v>6757020</v>
      </c>
      <c r="M15" s="31">
        <v>4.1980192451702085E-2</v>
      </c>
      <c r="N15" s="5">
        <v>95434998</v>
      </c>
      <c r="O15" s="31">
        <v>2.9722953417990329E-3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0.51745703054882797</v>
      </c>
      <c r="F16" s="71"/>
      <c r="G16" s="71"/>
      <c r="H16" s="71">
        <v>0.36896496106930005</v>
      </c>
      <c r="I16" s="71"/>
      <c r="J16" s="71"/>
      <c r="K16" s="6">
        <v>-0.2869650245587223</v>
      </c>
      <c r="L16" s="42">
        <v>0.38711777603816233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167451</v>
      </c>
      <c r="F17" s="66"/>
      <c r="G17" s="66"/>
      <c r="H17" s="66">
        <v>302477</v>
      </c>
      <c r="I17" s="66"/>
      <c r="J17" s="66"/>
      <c r="K17" s="7">
        <v>0.80636126389212359</v>
      </c>
      <c r="L17" s="5">
        <v>6542202</v>
      </c>
      <c r="M17" s="31">
        <v>4.6234738701128458E-2</v>
      </c>
      <c r="N17" s="5">
        <v>95353107</v>
      </c>
      <c r="O17" s="31">
        <v>3.1721777036588855E-3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0.21780770601533295</v>
      </c>
      <c r="F18" s="71"/>
      <c r="G18" s="71"/>
      <c r="H18" s="71">
        <v>0.39343940312330095</v>
      </c>
      <c r="I18" s="71"/>
      <c r="J18" s="71"/>
      <c r="K18" s="6">
        <v>0.80636126389212381</v>
      </c>
      <c r="L18" s="42">
        <v>0.37481059529680505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17903</v>
      </c>
      <c r="F19" s="66"/>
      <c r="G19" s="66"/>
      <c r="H19" s="66">
        <v>13222</v>
      </c>
      <c r="I19" s="66"/>
      <c r="J19" s="66"/>
      <c r="K19" s="7">
        <v>-0.26146455901245602</v>
      </c>
      <c r="L19" s="5">
        <v>247667</v>
      </c>
      <c r="M19" s="31">
        <v>5.3386200018573325E-2</v>
      </c>
      <c r="N19" s="5">
        <v>14807806</v>
      </c>
      <c r="O19" s="31">
        <v>8.9290743004061506E-4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7</v>
      </c>
      <c r="F20" s="77"/>
      <c r="G20" s="78"/>
      <c r="H20" s="76">
        <v>15</v>
      </c>
      <c r="I20" s="77"/>
      <c r="J20" s="78"/>
      <c r="K20" s="8">
        <v>1.1428571428571428</v>
      </c>
      <c r="L20" s="9">
        <v>382</v>
      </c>
      <c r="M20" s="32">
        <v>3.9267015706806283E-2</v>
      </c>
      <c r="N20" s="9">
        <v>4895</v>
      </c>
      <c r="O20" s="32">
        <v>3.0643513789581204E-3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6</v>
      </c>
      <c r="F21" s="66"/>
      <c r="G21" s="66"/>
      <c r="H21" s="66">
        <v>6</v>
      </c>
      <c r="I21" s="66"/>
      <c r="J21" s="66"/>
      <c r="K21" s="4">
        <v>0</v>
      </c>
      <c r="L21" s="5">
        <v>296</v>
      </c>
      <c r="M21" s="31">
        <v>2.0270270270270271E-2</v>
      </c>
      <c r="N21" s="5">
        <v>5376</v>
      </c>
      <c r="O21" s="31">
        <v>1.1160714285714285E-3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42786</v>
      </c>
      <c r="F23" s="66"/>
      <c r="G23" s="66"/>
      <c r="H23" s="66">
        <v>39010</v>
      </c>
      <c r="I23" s="66"/>
      <c r="J23" s="66"/>
      <c r="K23" s="7">
        <v>-8.8253166923760062E-2</v>
      </c>
      <c r="L23" s="5">
        <v>1238337</v>
      </c>
      <c r="M23" s="31">
        <v>3.1501925566303844E-2</v>
      </c>
      <c r="N23" s="5">
        <v>40998519</v>
      </c>
      <c r="O23" s="31">
        <v>9.5149778459070679E-4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0.20770507878870259</v>
      </c>
      <c r="F24" s="167"/>
      <c r="G24" s="167"/>
      <c r="H24" s="167">
        <v>0.18937444779945048</v>
      </c>
      <c r="I24" s="167"/>
      <c r="J24" s="167"/>
      <c r="K24" s="10">
        <v>-8.8253166923760062E-2</v>
      </c>
      <c r="L24" s="23">
        <v>0.24306954509881976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718483</v>
      </c>
      <c r="F25" s="66"/>
      <c r="G25" s="66"/>
      <c r="H25" s="66">
        <v>690727</v>
      </c>
      <c r="I25" s="66"/>
      <c r="J25" s="66"/>
      <c r="K25" s="7">
        <v>-3.8631394201393721E-2</v>
      </c>
      <c r="L25" s="5">
        <v>16007119</v>
      </c>
      <c r="M25" s="31">
        <v>4.3151237896088608E-2</v>
      </c>
      <c r="N25" s="5">
        <v>222796529</v>
      </c>
      <c r="O25" s="31">
        <v>3.1002592504481971E-3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0.93454881751088059</v>
      </c>
      <c r="F26" s="71"/>
      <c r="G26" s="71"/>
      <c r="H26" s="71">
        <v>0.89844589374117134</v>
      </c>
      <c r="I26" s="71"/>
      <c r="J26" s="71"/>
      <c r="K26" s="6">
        <v>-3.8631394201393832E-2</v>
      </c>
      <c r="L26" s="42">
        <v>0.91706703666086731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24136</v>
      </c>
      <c r="F28" s="66"/>
      <c r="G28" s="66"/>
      <c r="H28" s="66">
        <v>22336</v>
      </c>
      <c r="I28" s="66"/>
      <c r="J28" s="66"/>
      <c r="K28" s="7">
        <v>-7.4577394763009619E-2</v>
      </c>
      <c r="L28" s="5">
        <v>794220</v>
      </c>
      <c r="M28" s="31">
        <v>2.8123190048097504E-2</v>
      </c>
      <c r="N28" s="5">
        <v>18642533</v>
      </c>
      <c r="O28" s="31">
        <v>1.1981204485463429E-3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0.11716846121731701</v>
      </c>
      <c r="F29" s="167"/>
      <c r="G29" s="167"/>
      <c r="H29" s="167">
        <v>0.10843034263133877</v>
      </c>
      <c r="I29" s="167"/>
      <c r="J29" s="167"/>
      <c r="K29" s="10">
        <v>-7.457739476300973E-2</v>
      </c>
      <c r="L29" s="23">
        <v>0.15589511910601445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69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0.36798080696194674</v>
      </c>
      <c r="F32" s="86"/>
      <c r="G32" s="87"/>
      <c r="H32" s="85">
        <v>0.3124702661242561</v>
      </c>
      <c r="I32" s="86"/>
      <c r="J32" s="183"/>
      <c r="K32" s="27">
        <v>-0.15085172864309482</v>
      </c>
      <c r="L32" s="186">
        <v>0.26717673825452504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0.49104175876576445</v>
      </c>
      <c r="F33" s="92"/>
      <c r="G33" s="184"/>
      <c r="H33" s="185">
        <v>0.52293756128819291</v>
      </c>
      <c r="I33" s="92"/>
      <c r="J33" s="184"/>
      <c r="K33" s="28">
        <v>6.4955376916616459E-2</v>
      </c>
      <c r="L33" s="187">
        <v>0.45061191513567656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23</v>
      </c>
      <c r="F36" s="121"/>
      <c r="G36" s="121"/>
      <c r="H36" s="71">
        <v>0.69696969696969702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27</v>
      </c>
      <c r="F37" s="123"/>
      <c r="G37" s="123"/>
      <c r="H37" s="107">
        <v>0.81818181818181823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25</v>
      </c>
      <c r="F38" s="121"/>
      <c r="G38" s="121"/>
      <c r="H38" s="71">
        <v>0.69444444444444442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9</v>
      </c>
      <c r="C42" s="120" t="s">
        <v>5</v>
      </c>
      <c r="D42" s="120"/>
      <c r="E42" s="121">
        <v>4</v>
      </c>
      <c r="F42" s="121"/>
      <c r="G42" s="120" t="s">
        <v>8</v>
      </c>
      <c r="H42" s="120"/>
      <c r="I42" s="120"/>
      <c r="J42" s="120"/>
      <c r="K42" s="120"/>
      <c r="L42" s="120"/>
      <c r="M42" s="109">
        <v>5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9</v>
      </c>
      <c r="C43" s="122" t="s">
        <v>6</v>
      </c>
      <c r="D43" s="122"/>
      <c r="E43" s="123">
        <v>1</v>
      </c>
      <c r="F43" s="123"/>
      <c r="G43" s="124" t="s">
        <v>9</v>
      </c>
      <c r="H43" s="124"/>
      <c r="I43" s="124"/>
      <c r="J43" s="124"/>
      <c r="K43" s="124"/>
      <c r="L43" s="124"/>
      <c r="M43" s="104">
        <v>37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6</v>
      </c>
      <c r="C44" s="120" t="s">
        <v>7</v>
      </c>
      <c r="D44" s="120"/>
      <c r="E44" s="121">
        <v>29</v>
      </c>
      <c r="F44" s="121"/>
      <c r="G44" s="120" t="s">
        <v>33</v>
      </c>
      <c r="H44" s="120"/>
      <c r="I44" s="120"/>
      <c r="J44" s="120"/>
      <c r="K44" s="120"/>
      <c r="L44" s="120"/>
      <c r="M44" s="109">
        <v>4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2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31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19</v>
      </c>
      <c r="C46" s="136" t="s">
        <v>35</v>
      </c>
      <c r="D46" s="137"/>
      <c r="E46" s="142" t="s">
        <v>20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45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73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62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3931962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44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2956205</v>
      </c>
      <c r="F9" s="66"/>
      <c r="G9" s="66"/>
      <c r="H9" s="66">
        <v>3103105</v>
      </c>
      <c r="I9" s="68"/>
      <c r="J9" s="69"/>
      <c r="K9" s="4">
        <v>4.9692088336228402E-2</v>
      </c>
      <c r="L9" s="5">
        <v>14338127</v>
      </c>
      <c r="M9" s="31">
        <v>0.21642331665774756</v>
      </c>
      <c r="N9" s="5">
        <v>219114123</v>
      </c>
      <c r="O9" s="31">
        <v>1.4162049244082729E-2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0.7518396668126498</v>
      </c>
      <c r="F10" s="71"/>
      <c r="G10" s="71"/>
      <c r="H10" s="71">
        <v>0.78920014995058452</v>
      </c>
      <c r="I10" s="71"/>
      <c r="J10" s="71"/>
      <c r="K10" s="6">
        <v>4.9692088336228402E-2</v>
      </c>
      <c r="L10" s="42">
        <v>0.82144848421237893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265909</v>
      </c>
      <c r="F11" s="66"/>
      <c r="G11" s="66"/>
      <c r="H11" s="66">
        <v>276090</v>
      </c>
      <c r="I11" s="66"/>
      <c r="J11" s="66"/>
      <c r="K11" s="4">
        <v>3.8287534457276839E-2</v>
      </c>
      <c r="L11" s="5">
        <v>1038905</v>
      </c>
      <c r="M11" s="31">
        <v>0.26575095894234796</v>
      </c>
      <c r="N11" s="5">
        <v>28326018</v>
      </c>
      <c r="O11" s="31">
        <v>9.7468694682041092E-3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0.25436247003522117</v>
      </c>
      <c r="F12" s="71"/>
      <c r="G12" s="71"/>
      <c r="H12" s="71">
        <v>0.2641013818713327</v>
      </c>
      <c r="I12" s="71"/>
      <c r="J12" s="71"/>
      <c r="K12" s="6">
        <v>3.8287534457276617E-2</v>
      </c>
      <c r="L12" s="35">
        <v>0.20392362155930843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2690296</v>
      </c>
      <c r="F13" s="66"/>
      <c r="G13" s="66"/>
      <c r="H13" s="66">
        <v>2827015</v>
      </c>
      <c r="I13" s="66"/>
      <c r="J13" s="66"/>
      <c r="K13" s="4">
        <v>5.0819315049347669E-2</v>
      </c>
      <c r="L13" s="5">
        <v>13299222</v>
      </c>
      <c r="M13" s="31">
        <v>0.21256995334012771</v>
      </c>
      <c r="N13" s="5">
        <v>190788105</v>
      </c>
      <c r="O13" s="31">
        <v>1.481756422917456E-2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0.68421210581384051</v>
      </c>
      <c r="F14" s="71"/>
      <c r="G14" s="71"/>
      <c r="H14" s="71">
        <v>0.71898329637977176</v>
      </c>
      <c r="I14" s="71"/>
      <c r="J14" s="71"/>
      <c r="K14" s="6">
        <v>5.0819315049347891E-2</v>
      </c>
      <c r="L14" s="35">
        <v>0.76192837133496738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1849971</v>
      </c>
      <c r="F15" s="66"/>
      <c r="G15" s="66"/>
      <c r="H15" s="66">
        <v>1379277</v>
      </c>
      <c r="I15" s="66"/>
      <c r="J15" s="66"/>
      <c r="K15" s="7">
        <v>-0.25443317760116235</v>
      </c>
      <c r="L15" s="5">
        <v>6757020</v>
      </c>
      <c r="M15" s="31">
        <v>0.20412504328831349</v>
      </c>
      <c r="N15" s="5">
        <v>95434998</v>
      </c>
      <c r="O15" s="31">
        <v>1.4452528201446602E-2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0.47049564568528385</v>
      </c>
      <c r="F16" s="71"/>
      <c r="G16" s="71"/>
      <c r="H16" s="71">
        <v>0.35078594350606646</v>
      </c>
      <c r="I16" s="71"/>
      <c r="J16" s="71"/>
      <c r="K16" s="6">
        <v>-0.25443317760116235</v>
      </c>
      <c r="L16" s="42">
        <v>0.38711777603816233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840325</v>
      </c>
      <c r="F17" s="66"/>
      <c r="G17" s="66"/>
      <c r="H17" s="66">
        <v>1447738</v>
      </c>
      <c r="I17" s="66"/>
      <c r="J17" s="66"/>
      <c r="K17" s="7">
        <v>0.7228310475113795</v>
      </c>
      <c r="L17" s="5">
        <v>6542202</v>
      </c>
      <c r="M17" s="31">
        <v>0.22129215820605969</v>
      </c>
      <c r="N17" s="5">
        <v>95353107</v>
      </c>
      <c r="O17" s="31">
        <v>1.5182913756549118E-2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0.21371646012855669</v>
      </c>
      <c r="F18" s="71"/>
      <c r="G18" s="71"/>
      <c r="H18" s="71">
        <v>0.36819735287370531</v>
      </c>
      <c r="I18" s="71"/>
      <c r="J18" s="71"/>
      <c r="K18" s="6">
        <v>0.7228310475113795</v>
      </c>
      <c r="L18" s="42">
        <v>0.37481059529680505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165425</v>
      </c>
      <c r="F19" s="66"/>
      <c r="G19" s="66"/>
      <c r="H19" s="66">
        <v>131930</v>
      </c>
      <c r="I19" s="66"/>
      <c r="J19" s="66"/>
      <c r="K19" s="7">
        <v>-0.20247846456097929</v>
      </c>
      <c r="L19" s="5">
        <v>247667</v>
      </c>
      <c r="M19" s="31">
        <v>0.53269107309411423</v>
      </c>
      <c r="N19" s="5">
        <v>14807806</v>
      </c>
      <c r="O19" s="31">
        <v>8.9094900351881969E-3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35</v>
      </c>
      <c r="F20" s="77"/>
      <c r="G20" s="78"/>
      <c r="H20" s="76">
        <v>61</v>
      </c>
      <c r="I20" s="77"/>
      <c r="J20" s="78"/>
      <c r="K20" s="8">
        <v>0.74285714285714288</v>
      </c>
      <c r="L20" s="9">
        <v>382</v>
      </c>
      <c r="M20" s="32">
        <v>0.15968586387434555</v>
      </c>
      <c r="N20" s="9">
        <v>4895</v>
      </c>
      <c r="O20" s="32">
        <v>1.2461695607763024E-2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4</v>
      </c>
      <c r="F21" s="66"/>
      <c r="G21" s="66"/>
      <c r="H21" s="66">
        <v>4</v>
      </c>
      <c r="I21" s="66"/>
      <c r="J21" s="66"/>
      <c r="K21" s="4">
        <v>0</v>
      </c>
      <c r="L21" s="5">
        <v>296</v>
      </c>
      <c r="M21" s="31">
        <v>1.3513513513513514E-2</v>
      </c>
      <c r="N21" s="5">
        <v>5376</v>
      </c>
      <c r="O21" s="31">
        <v>7.4404761904761901E-4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44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319184</v>
      </c>
      <c r="F23" s="66"/>
      <c r="G23" s="66"/>
      <c r="H23" s="66">
        <v>295568</v>
      </c>
      <c r="I23" s="66"/>
      <c r="J23" s="66"/>
      <c r="K23" s="7">
        <v>-7.3988671111333892E-2</v>
      </c>
      <c r="L23" s="5">
        <v>1238337</v>
      </c>
      <c r="M23" s="31">
        <v>0.23868139286801573</v>
      </c>
      <c r="N23" s="5">
        <v>40998519</v>
      </c>
      <c r="O23" s="31">
        <v>7.2092360214279939E-3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0.30532411703147327</v>
      </c>
      <c r="F24" s="167"/>
      <c r="G24" s="167"/>
      <c r="H24" s="167">
        <v>0.28273359135407322</v>
      </c>
      <c r="I24" s="167"/>
      <c r="J24" s="167"/>
      <c r="K24" s="10">
        <v>-7.3988671111333781E-2</v>
      </c>
      <c r="L24" s="23">
        <v>0.24306954509881976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3240969</v>
      </c>
      <c r="F25" s="66"/>
      <c r="G25" s="66"/>
      <c r="H25" s="66">
        <v>3237958</v>
      </c>
      <c r="I25" s="66"/>
      <c r="J25" s="66"/>
      <c r="K25" s="7">
        <v>-9.2904313493891166E-4</v>
      </c>
      <c r="L25" s="5">
        <v>16007119</v>
      </c>
      <c r="M25" s="31">
        <v>0.20228237198711399</v>
      </c>
      <c r="N25" s="5">
        <v>222796529</v>
      </c>
      <c r="O25" s="31">
        <v>1.4533251548097502E-2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0.82426254373770647</v>
      </c>
      <c r="F26" s="71"/>
      <c r="G26" s="71"/>
      <c r="H26" s="71">
        <v>0.82349676828005969</v>
      </c>
      <c r="I26" s="71"/>
      <c r="J26" s="71"/>
      <c r="K26" s="6">
        <v>-9.2904313493891166E-4</v>
      </c>
      <c r="L26" s="42">
        <v>0.91706703666086731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44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318814</v>
      </c>
      <c r="F28" s="66"/>
      <c r="G28" s="66"/>
      <c r="H28" s="66">
        <v>303889</v>
      </c>
      <c r="I28" s="66"/>
      <c r="J28" s="66"/>
      <c r="K28" s="7">
        <v>-4.6814129868826382E-2</v>
      </c>
      <c r="L28" s="5">
        <v>794220</v>
      </c>
      <c r="M28" s="31">
        <v>0.38262572083301855</v>
      </c>
      <c r="N28" s="5">
        <v>18642533</v>
      </c>
      <c r="O28" s="31">
        <v>1.6300842809289919E-2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0.30497018349062649</v>
      </c>
      <c r="F29" s="167"/>
      <c r="G29" s="167"/>
      <c r="H29" s="167">
        <v>0.29069326971457654</v>
      </c>
      <c r="I29" s="167"/>
      <c r="J29" s="167"/>
      <c r="K29" s="10">
        <v>-4.681412986882616E-2</v>
      </c>
      <c r="L29" s="23">
        <v>0.15589511910601445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69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0.3590168722641493</v>
      </c>
      <c r="F32" s="86"/>
      <c r="G32" s="87"/>
      <c r="H32" s="85">
        <v>0.3069761257478042</v>
      </c>
      <c r="I32" s="86"/>
      <c r="J32" s="183"/>
      <c r="K32" s="27">
        <v>-0.14495348418626897</v>
      </c>
      <c r="L32" s="186">
        <v>0.26717673825452504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0.50891618621087875</v>
      </c>
      <c r="F33" s="92"/>
      <c r="G33" s="184"/>
      <c r="H33" s="185">
        <v>0.4669961756046046</v>
      </c>
      <c r="I33" s="92"/>
      <c r="J33" s="184"/>
      <c r="K33" s="28">
        <v>-8.2371148220669488E-2</v>
      </c>
      <c r="L33" s="187">
        <v>0.45061191513567656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74</v>
      </c>
      <c r="F36" s="121"/>
      <c r="G36" s="121"/>
      <c r="H36" s="71">
        <v>0.87058823529411766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85</v>
      </c>
      <c r="F37" s="123"/>
      <c r="G37" s="123"/>
      <c r="H37" s="107">
        <v>1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90</v>
      </c>
      <c r="F38" s="121"/>
      <c r="G38" s="121"/>
      <c r="H38" s="71">
        <v>0.83333333333333337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25</v>
      </c>
      <c r="C42" s="120" t="s">
        <v>5</v>
      </c>
      <c r="D42" s="120"/>
      <c r="E42" s="121">
        <v>8</v>
      </c>
      <c r="F42" s="121"/>
      <c r="G42" s="120" t="s">
        <v>8</v>
      </c>
      <c r="H42" s="120"/>
      <c r="I42" s="120"/>
      <c r="J42" s="120"/>
      <c r="K42" s="120"/>
      <c r="L42" s="120"/>
      <c r="M42" s="109">
        <v>9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4</v>
      </c>
      <c r="C43" s="122" t="s">
        <v>6</v>
      </c>
      <c r="D43" s="122"/>
      <c r="E43" s="123">
        <v>1</v>
      </c>
      <c r="F43" s="123"/>
      <c r="G43" s="124" t="s">
        <v>9</v>
      </c>
      <c r="H43" s="124"/>
      <c r="I43" s="124"/>
      <c r="J43" s="124"/>
      <c r="K43" s="124"/>
      <c r="L43" s="124"/>
      <c r="M43" s="104">
        <v>180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21</v>
      </c>
      <c r="C44" s="120" t="s">
        <v>7</v>
      </c>
      <c r="D44" s="120"/>
      <c r="E44" s="121">
        <v>155</v>
      </c>
      <c r="F44" s="121"/>
      <c r="G44" s="120" t="s">
        <v>33</v>
      </c>
      <c r="H44" s="120"/>
      <c r="I44" s="120"/>
      <c r="J44" s="120"/>
      <c r="K44" s="120"/>
      <c r="L44" s="120"/>
      <c r="M44" s="109">
        <v>8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11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173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42</v>
      </c>
      <c r="C46" s="136" t="s">
        <v>35</v>
      </c>
      <c r="D46" s="137"/>
      <c r="E46" s="142">
        <v>6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103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74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417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15151140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12398910</v>
      </c>
      <c r="F9" s="66"/>
      <c r="G9" s="66"/>
      <c r="H9" s="66">
        <v>12846335</v>
      </c>
      <c r="I9" s="68"/>
      <c r="J9" s="69"/>
      <c r="K9" s="4">
        <v>3.608583335148019E-2</v>
      </c>
      <c r="L9" s="5">
        <v>48545140</v>
      </c>
      <c r="M9" s="31">
        <v>0.26462659289889778</v>
      </c>
      <c r="N9" s="5">
        <v>219114123</v>
      </c>
      <c r="O9" s="31">
        <v>5.8628512047121675E-2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0.81834832230446031</v>
      </c>
      <c r="F10" s="71"/>
      <c r="G10" s="71"/>
      <c r="H10" s="71">
        <v>0.84787910348660234</v>
      </c>
      <c r="I10" s="71"/>
      <c r="J10" s="71"/>
      <c r="K10" s="6">
        <v>3.6085833351479968E-2</v>
      </c>
      <c r="L10" s="42">
        <v>0.85955437302714288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811406</v>
      </c>
      <c r="F11" s="66"/>
      <c r="G11" s="66"/>
      <c r="H11" s="66">
        <v>861545</v>
      </c>
      <c r="I11" s="66"/>
      <c r="J11" s="66"/>
      <c r="K11" s="4">
        <v>6.1792740009317226E-2</v>
      </c>
      <c r="L11" s="5">
        <v>3470620</v>
      </c>
      <c r="M11" s="31">
        <v>0.24823950763840466</v>
      </c>
      <c r="N11" s="5">
        <v>28326018</v>
      </c>
      <c r="O11" s="31">
        <v>3.041532346692712E-2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0.16194412948888184</v>
      </c>
      <c r="F12" s="71"/>
      <c r="G12" s="71"/>
      <c r="H12" s="71">
        <v>0.1719511009784235</v>
      </c>
      <c r="I12" s="71"/>
      <c r="J12" s="71"/>
      <c r="K12" s="6">
        <v>6.1792740009317004E-2</v>
      </c>
      <c r="L12" s="35">
        <v>0.19457738501970206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11587504</v>
      </c>
      <c r="F13" s="66"/>
      <c r="G13" s="66"/>
      <c r="H13" s="66">
        <v>11984790</v>
      </c>
      <c r="I13" s="66"/>
      <c r="J13" s="66"/>
      <c r="K13" s="4">
        <v>3.4285727107408182E-2</v>
      </c>
      <c r="L13" s="5">
        <v>45074520</v>
      </c>
      <c r="M13" s="31">
        <v>0.26588835554987605</v>
      </c>
      <c r="N13" s="5">
        <v>190788105</v>
      </c>
      <c r="O13" s="31">
        <v>6.2817280983004681E-2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0.76479420030439949</v>
      </c>
      <c r="F14" s="71"/>
      <c r="G14" s="71"/>
      <c r="H14" s="71">
        <v>0.79101572554936461</v>
      </c>
      <c r="I14" s="71"/>
      <c r="J14" s="71"/>
      <c r="K14" s="6">
        <v>3.4285727107408182E-2</v>
      </c>
      <c r="L14" s="35">
        <v>0.79810256553177961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9024449</v>
      </c>
      <c r="F15" s="66"/>
      <c r="G15" s="66"/>
      <c r="H15" s="66">
        <v>6838986</v>
      </c>
      <c r="I15" s="66"/>
      <c r="J15" s="66"/>
      <c r="K15" s="7">
        <v>-0.24217135029518144</v>
      </c>
      <c r="L15" s="5">
        <v>25038863</v>
      </c>
      <c r="M15" s="31">
        <v>0.27313484641854546</v>
      </c>
      <c r="N15" s="5">
        <v>95434998</v>
      </c>
      <c r="O15" s="31">
        <v>7.1661194984255147E-2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0.59562838175873234</v>
      </c>
      <c r="F16" s="71"/>
      <c r="G16" s="71"/>
      <c r="H16" s="71">
        <v>0.4513842522740863</v>
      </c>
      <c r="I16" s="71"/>
      <c r="J16" s="71"/>
      <c r="K16" s="6">
        <v>-0.24217135029518144</v>
      </c>
      <c r="L16" s="42">
        <v>0.44334539332418293</v>
      </c>
      <c r="M16" s="42" t="s">
        <v>67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2563055</v>
      </c>
      <c r="F17" s="66"/>
      <c r="G17" s="66"/>
      <c r="H17" s="66">
        <v>5145804</v>
      </c>
      <c r="I17" s="66"/>
      <c r="J17" s="66"/>
      <c r="K17" s="7">
        <v>1.0076837992161698</v>
      </c>
      <c r="L17" s="5">
        <v>20035657</v>
      </c>
      <c r="M17" s="31">
        <v>0.2568323065223167</v>
      </c>
      <c r="N17" s="5">
        <v>95353107</v>
      </c>
      <c r="O17" s="31">
        <v>5.3965771665940576E-2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0.1691658185456672</v>
      </c>
      <c r="F18" s="71"/>
      <c r="G18" s="71"/>
      <c r="H18" s="71">
        <v>0.33963147327527832</v>
      </c>
      <c r="I18" s="71"/>
      <c r="J18" s="71"/>
      <c r="K18" s="6">
        <v>1.0076837992161698</v>
      </c>
      <c r="L18" s="42">
        <v>0.35475717220759662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99453</v>
      </c>
      <c r="F19" s="66"/>
      <c r="G19" s="66"/>
      <c r="H19" s="66">
        <v>116027</v>
      </c>
      <c r="I19" s="66"/>
      <c r="J19" s="66"/>
      <c r="K19" s="7">
        <v>0.16665158416538461</v>
      </c>
      <c r="L19" s="5">
        <v>978908</v>
      </c>
      <c r="M19" s="31">
        <v>0.11852697086958121</v>
      </c>
      <c r="N19" s="5">
        <v>14807806</v>
      </c>
      <c r="O19" s="31">
        <v>7.8355294498050551E-3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403</v>
      </c>
      <c r="F20" s="77"/>
      <c r="G20" s="78"/>
      <c r="H20" s="76">
        <v>412</v>
      </c>
      <c r="I20" s="77"/>
      <c r="J20" s="78"/>
      <c r="K20" s="8">
        <v>2.2332506203474045E-2</v>
      </c>
      <c r="L20" s="9">
        <v>1533</v>
      </c>
      <c r="M20" s="32">
        <v>0.26875407697325504</v>
      </c>
      <c r="N20" s="9">
        <v>4895</v>
      </c>
      <c r="O20" s="32">
        <v>8.4167517875383041E-2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414</v>
      </c>
      <c r="F21" s="66"/>
      <c r="G21" s="66"/>
      <c r="H21" s="66">
        <v>414</v>
      </c>
      <c r="I21" s="66"/>
      <c r="J21" s="66"/>
      <c r="K21" s="4">
        <v>0</v>
      </c>
      <c r="L21" s="5">
        <v>1775</v>
      </c>
      <c r="M21" s="31">
        <v>0.2332394366197183</v>
      </c>
      <c r="N21" s="5">
        <v>5376</v>
      </c>
      <c r="O21" s="31">
        <v>7.7008928571428575E-2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1541280</v>
      </c>
      <c r="F23" s="66"/>
      <c r="G23" s="66"/>
      <c r="H23" s="66">
        <v>1446277</v>
      </c>
      <c r="I23" s="66"/>
      <c r="J23" s="66"/>
      <c r="K23" s="7">
        <v>-6.1639027301982785E-2</v>
      </c>
      <c r="L23" s="5">
        <v>4671993</v>
      </c>
      <c r="M23" s="31">
        <v>0.30956317785578874</v>
      </c>
      <c r="N23" s="5">
        <v>40998519</v>
      </c>
      <c r="O23" s="31">
        <v>3.5276323030107505E-2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0.30761572862244524</v>
      </c>
      <c r="F24" s="167"/>
      <c r="G24" s="167"/>
      <c r="H24" s="167">
        <v>0.28865459432736701</v>
      </c>
      <c r="I24" s="167"/>
      <c r="J24" s="167"/>
      <c r="K24" s="10">
        <v>-6.1639027301982785E-2</v>
      </c>
      <c r="L24" s="23">
        <v>0.26193134966385051</v>
      </c>
      <c r="M24" s="42" t="s">
        <v>67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15644305</v>
      </c>
      <c r="F25" s="66"/>
      <c r="G25" s="66"/>
      <c r="H25" s="66">
        <v>14773108</v>
      </c>
      <c r="I25" s="66"/>
      <c r="J25" s="66"/>
      <c r="K25" s="7">
        <v>-5.5687804603656077E-2</v>
      </c>
      <c r="L25" s="5">
        <v>55968651</v>
      </c>
      <c r="M25" s="31">
        <v>0.26395326197874591</v>
      </c>
      <c r="N25" s="5">
        <v>222796529</v>
      </c>
      <c r="O25" s="31">
        <v>6.6307621875024814E-2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1.0325496959304712</v>
      </c>
      <c r="F26" s="71"/>
      <c r="G26" s="71"/>
      <c r="H26" s="71">
        <v>0.9750492702199306</v>
      </c>
      <c r="I26" s="71"/>
      <c r="J26" s="71"/>
      <c r="K26" s="6">
        <v>-5.5687804603656077E-2</v>
      </c>
      <c r="L26" s="42">
        <v>0.99099721866040502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614069</v>
      </c>
      <c r="F28" s="66"/>
      <c r="G28" s="66"/>
      <c r="H28" s="66">
        <v>623533</v>
      </c>
      <c r="I28" s="66"/>
      <c r="J28" s="66"/>
      <c r="K28" s="7">
        <v>1.5411948820083676E-2</v>
      </c>
      <c r="L28" s="5">
        <v>2223817</v>
      </c>
      <c r="M28" s="31">
        <v>0.28038862910032614</v>
      </c>
      <c r="N28" s="5">
        <v>18642533</v>
      </c>
      <c r="O28" s="31">
        <v>3.344679609793369E-2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0.12255870630868909</v>
      </c>
      <c r="F29" s="167"/>
      <c r="G29" s="167"/>
      <c r="H29" s="167">
        <v>0.12444757481777428</v>
      </c>
      <c r="I29" s="167"/>
      <c r="J29" s="167"/>
      <c r="K29" s="10">
        <v>1.5411948820083676E-2</v>
      </c>
      <c r="L29" s="23">
        <v>0.12467642571712224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0.35867942938912611</v>
      </c>
      <c r="F32" s="86"/>
      <c r="G32" s="87"/>
      <c r="H32" s="85">
        <v>0.32519094756174499</v>
      </c>
      <c r="I32" s="86"/>
      <c r="J32" s="183"/>
      <c r="K32" s="27">
        <v>-9.3366050805913203E-2</v>
      </c>
      <c r="L32" s="186">
        <v>0.30295769824790536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0.43631335945955674</v>
      </c>
      <c r="F33" s="92"/>
      <c r="G33" s="184"/>
      <c r="H33" s="185">
        <v>0.47190637407300445</v>
      </c>
      <c r="I33" s="92"/>
      <c r="J33" s="184"/>
      <c r="K33" s="28">
        <v>8.1576724255097988E-2</v>
      </c>
      <c r="L33" s="187">
        <v>0.44786605241281069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648</v>
      </c>
      <c r="F36" s="121"/>
      <c r="G36" s="121"/>
      <c r="H36" s="71">
        <v>0.76777251184834128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783</v>
      </c>
      <c r="F37" s="123"/>
      <c r="G37" s="123"/>
      <c r="H37" s="107">
        <v>0.92772511848341233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450</v>
      </c>
      <c r="F38" s="121"/>
      <c r="G38" s="121"/>
      <c r="H38" s="71">
        <v>0.59760956175298807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124</v>
      </c>
      <c r="C42" s="120" t="s">
        <v>5</v>
      </c>
      <c r="D42" s="120"/>
      <c r="E42" s="121">
        <v>13</v>
      </c>
      <c r="F42" s="121"/>
      <c r="G42" s="120" t="s">
        <v>8</v>
      </c>
      <c r="H42" s="120"/>
      <c r="I42" s="120"/>
      <c r="J42" s="120"/>
      <c r="K42" s="120"/>
      <c r="L42" s="120"/>
      <c r="M42" s="109">
        <v>23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18</v>
      </c>
      <c r="C43" s="122" t="s">
        <v>6</v>
      </c>
      <c r="D43" s="122"/>
      <c r="E43" s="123">
        <v>6</v>
      </c>
      <c r="F43" s="123"/>
      <c r="G43" s="124" t="s">
        <v>9</v>
      </c>
      <c r="H43" s="124"/>
      <c r="I43" s="124"/>
      <c r="J43" s="124"/>
      <c r="K43" s="124"/>
      <c r="L43" s="124"/>
      <c r="M43" s="104">
        <v>506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95</v>
      </c>
      <c r="C44" s="120" t="s">
        <v>7</v>
      </c>
      <c r="D44" s="120"/>
      <c r="E44" s="121">
        <v>588</v>
      </c>
      <c r="F44" s="121"/>
      <c r="G44" s="120" t="s">
        <v>33</v>
      </c>
      <c r="H44" s="120"/>
      <c r="I44" s="120"/>
      <c r="J44" s="120"/>
      <c r="K44" s="120"/>
      <c r="L44" s="120"/>
      <c r="M44" s="109">
        <v>18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1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483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355</v>
      </c>
      <c r="C46" s="136" t="s">
        <v>35</v>
      </c>
      <c r="D46" s="137"/>
      <c r="E46" s="142">
        <v>79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593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75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184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8900953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45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7616552</v>
      </c>
      <c r="F9" s="66"/>
      <c r="G9" s="66"/>
      <c r="H9" s="66">
        <v>8047122</v>
      </c>
      <c r="I9" s="68"/>
      <c r="J9" s="69"/>
      <c r="K9" s="4">
        <v>5.6530829173095709E-2</v>
      </c>
      <c r="L9" s="5">
        <v>48545140</v>
      </c>
      <c r="M9" s="31">
        <v>0.16576575945604441</v>
      </c>
      <c r="N9" s="5">
        <v>219114123</v>
      </c>
      <c r="O9" s="31">
        <v>3.6725711194800531E-2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0.85570073226990417</v>
      </c>
      <c r="F10" s="71"/>
      <c r="G10" s="71"/>
      <c r="H10" s="71">
        <v>0.90407420418914697</v>
      </c>
      <c r="I10" s="71"/>
      <c r="J10" s="71"/>
      <c r="K10" s="6">
        <v>5.6530829173095709E-2</v>
      </c>
      <c r="L10" s="42">
        <v>0.85955437302714288</v>
      </c>
      <c r="M10" s="42" t="s">
        <v>67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598609</v>
      </c>
      <c r="F11" s="66"/>
      <c r="G11" s="66"/>
      <c r="H11" s="66">
        <v>701604</v>
      </c>
      <c r="I11" s="66"/>
      <c r="J11" s="66"/>
      <c r="K11" s="4">
        <v>0.17205721932012374</v>
      </c>
      <c r="L11" s="5">
        <v>3470620</v>
      </c>
      <c r="M11" s="31">
        <v>0.20215523451141296</v>
      </c>
      <c r="N11" s="5">
        <v>28326018</v>
      </c>
      <c r="O11" s="31">
        <v>2.4768889153427776E-2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0.21131495869253572</v>
      </c>
      <c r="F12" s="71"/>
      <c r="G12" s="71"/>
      <c r="H12" s="71">
        <v>0.24767322288592022</v>
      </c>
      <c r="I12" s="71"/>
      <c r="J12" s="71"/>
      <c r="K12" s="6">
        <v>0.17205721932012374</v>
      </c>
      <c r="L12" s="35">
        <v>0.19457738501970206</v>
      </c>
      <c r="M12" s="42" t="s">
        <v>67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7017943</v>
      </c>
      <c r="F13" s="66"/>
      <c r="G13" s="66"/>
      <c r="H13" s="66">
        <v>7345518</v>
      </c>
      <c r="I13" s="66"/>
      <c r="J13" s="66"/>
      <c r="K13" s="4">
        <v>4.6676782641295267E-2</v>
      </c>
      <c r="L13" s="5">
        <v>45074520</v>
      </c>
      <c r="M13" s="31">
        <v>0.1629638651726075</v>
      </c>
      <c r="N13" s="5">
        <v>190788105</v>
      </c>
      <c r="O13" s="31">
        <v>3.8500922266616153E-2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0.78844849534650951</v>
      </c>
      <c r="F14" s="71"/>
      <c r="G14" s="71"/>
      <c r="H14" s="71">
        <v>0.82525073438765495</v>
      </c>
      <c r="I14" s="71"/>
      <c r="J14" s="71"/>
      <c r="K14" s="6">
        <v>4.6676782641295489E-2</v>
      </c>
      <c r="L14" s="35">
        <v>0.79810256553177961</v>
      </c>
      <c r="M14" s="42" t="s">
        <v>67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5230384</v>
      </c>
      <c r="F15" s="66"/>
      <c r="G15" s="66"/>
      <c r="H15" s="66">
        <v>3934069</v>
      </c>
      <c r="I15" s="66"/>
      <c r="J15" s="66"/>
      <c r="K15" s="7">
        <v>-0.24784317939179989</v>
      </c>
      <c r="L15" s="5">
        <v>25038863</v>
      </c>
      <c r="M15" s="31">
        <v>0.15711851612431443</v>
      </c>
      <c r="N15" s="5">
        <v>95434998</v>
      </c>
      <c r="O15" s="31">
        <v>4.122249785136476E-2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0.58762067387615691</v>
      </c>
      <c r="F16" s="71"/>
      <c r="G16" s="71"/>
      <c r="H16" s="71">
        <v>0.44198289778633815</v>
      </c>
      <c r="I16" s="71"/>
      <c r="J16" s="71"/>
      <c r="K16" s="6">
        <v>-0.24784317939180001</v>
      </c>
      <c r="L16" s="42">
        <v>0.44334539332418293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1787559</v>
      </c>
      <c r="F17" s="66"/>
      <c r="G17" s="66"/>
      <c r="H17" s="66">
        <v>3411449</v>
      </c>
      <c r="I17" s="66"/>
      <c r="J17" s="66"/>
      <c r="K17" s="7">
        <v>0.90843994519901172</v>
      </c>
      <c r="L17" s="5">
        <v>20035657</v>
      </c>
      <c r="M17" s="31">
        <v>0.17026888611638741</v>
      </c>
      <c r="N17" s="5">
        <v>95353107</v>
      </c>
      <c r="O17" s="31">
        <v>3.5777009342757966E-2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0.20082782147035266</v>
      </c>
      <c r="F18" s="71"/>
      <c r="G18" s="71"/>
      <c r="H18" s="71">
        <v>0.38326783660131675</v>
      </c>
      <c r="I18" s="71"/>
      <c r="J18" s="71"/>
      <c r="K18" s="6">
        <v>0.90843994519901172</v>
      </c>
      <c r="L18" s="42">
        <v>0.35475717220759662</v>
      </c>
      <c r="M18" s="42" t="s">
        <v>67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157674</v>
      </c>
      <c r="F19" s="66"/>
      <c r="G19" s="66"/>
      <c r="H19" s="66">
        <v>179593</v>
      </c>
      <c r="I19" s="66"/>
      <c r="J19" s="66"/>
      <c r="K19" s="7">
        <v>0.1390146758501718</v>
      </c>
      <c r="L19" s="5">
        <v>978908</v>
      </c>
      <c r="M19" s="31">
        <v>0.18346259301180498</v>
      </c>
      <c r="N19" s="5">
        <v>14807806</v>
      </c>
      <c r="O19" s="31">
        <v>1.212826532168236E-2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159</v>
      </c>
      <c r="F20" s="77"/>
      <c r="G20" s="78"/>
      <c r="H20" s="76">
        <v>171</v>
      </c>
      <c r="I20" s="77"/>
      <c r="J20" s="78"/>
      <c r="K20" s="8">
        <v>7.547169811320753E-2</v>
      </c>
      <c r="L20" s="9">
        <v>1533</v>
      </c>
      <c r="M20" s="32">
        <v>0.11154598825831702</v>
      </c>
      <c r="N20" s="9">
        <v>4895</v>
      </c>
      <c r="O20" s="32">
        <v>3.4933605720122572E-2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184</v>
      </c>
      <c r="F21" s="66"/>
      <c r="G21" s="66"/>
      <c r="H21" s="66">
        <v>184</v>
      </c>
      <c r="I21" s="66"/>
      <c r="J21" s="66"/>
      <c r="K21" s="4">
        <v>0</v>
      </c>
      <c r="L21" s="5">
        <v>1775</v>
      </c>
      <c r="M21" s="31">
        <v>0.10366197183098591</v>
      </c>
      <c r="N21" s="5">
        <v>5376</v>
      </c>
      <c r="O21" s="31">
        <v>3.4226190476190479E-2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45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759076</v>
      </c>
      <c r="F23" s="66"/>
      <c r="G23" s="66"/>
      <c r="H23" s="66">
        <v>707336</v>
      </c>
      <c r="I23" s="66"/>
      <c r="J23" s="66"/>
      <c r="K23" s="7">
        <v>-6.8161817788996104E-2</v>
      </c>
      <c r="L23" s="5">
        <v>4671993</v>
      </c>
      <c r="M23" s="31">
        <v>0.15139919944229369</v>
      </c>
      <c r="N23" s="5">
        <v>40998519</v>
      </c>
      <c r="O23" s="31">
        <v>1.7252720762913412E-2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0.26796141318372302</v>
      </c>
      <c r="F24" s="167"/>
      <c r="G24" s="167"/>
      <c r="H24" s="167">
        <v>0.24969667616381216</v>
      </c>
      <c r="I24" s="167"/>
      <c r="J24" s="167"/>
      <c r="K24" s="10">
        <v>-6.8161817788996215E-2</v>
      </c>
      <c r="L24" s="23">
        <v>0.26193134966385051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9800367</v>
      </c>
      <c r="F25" s="66"/>
      <c r="G25" s="66"/>
      <c r="H25" s="66">
        <v>9254655</v>
      </c>
      <c r="I25" s="66"/>
      <c r="J25" s="66"/>
      <c r="K25" s="7">
        <v>-5.5682812694667461E-2</v>
      </c>
      <c r="L25" s="5">
        <v>55968651</v>
      </c>
      <c r="M25" s="31">
        <v>0.16535426233517761</v>
      </c>
      <c r="N25" s="5">
        <v>222796529</v>
      </c>
      <c r="O25" s="31">
        <v>4.1538595962596889E-2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1.1010469328396633</v>
      </c>
      <c r="F26" s="71"/>
      <c r="G26" s="71"/>
      <c r="H26" s="71">
        <v>1.0397375427103144</v>
      </c>
      <c r="I26" s="71"/>
      <c r="J26" s="71"/>
      <c r="K26" s="6">
        <v>-5.5682812694667239E-2</v>
      </c>
      <c r="L26" s="42">
        <v>0.99099721866040502</v>
      </c>
      <c r="M26" s="42" t="s">
        <v>67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45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403775</v>
      </c>
      <c r="F28" s="66"/>
      <c r="G28" s="66"/>
      <c r="H28" s="66">
        <v>393834</v>
      </c>
      <c r="I28" s="66"/>
      <c r="J28" s="66"/>
      <c r="K28" s="7">
        <v>-2.4620147359296629E-2</v>
      </c>
      <c r="L28" s="5">
        <v>2223817</v>
      </c>
      <c r="M28" s="31">
        <v>0.17709820547284241</v>
      </c>
      <c r="N28" s="5">
        <v>18642533</v>
      </c>
      <c r="O28" s="31">
        <v>2.1125562711891137E-2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0.14253660978381316</v>
      </c>
      <c r="F29" s="167"/>
      <c r="G29" s="167"/>
      <c r="H29" s="167">
        <v>0.13902733744684112</v>
      </c>
      <c r="I29" s="167"/>
      <c r="J29" s="167"/>
      <c r="K29" s="10">
        <v>-2.4620147359296629E-2</v>
      </c>
      <c r="L29" s="23">
        <v>0.12467642571712224</v>
      </c>
      <c r="M29" s="42" t="s">
        <v>67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0.30633968798775618</v>
      </c>
      <c r="F32" s="86"/>
      <c r="G32" s="87"/>
      <c r="H32" s="85">
        <v>0.2791832478401966</v>
      </c>
      <c r="I32" s="86"/>
      <c r="J32" s="183"/>
      <c r="K32" s="27">
        <v>-8.8648128898809131E-2</v>
      </c>
      <c r="L32" s="186">
        <v>0.30295769824790536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0.40314338482966983</v>
      </c>
      <c r="F33" s="92"/>
      <c r="G33" s="184"/>
      <c r="H33" s="185">
        <v>0.40386249413562147</v>
      </c>
      <c r="I33" s="92"/>
      <c r="J33" s="184"/>
      <c r="K33" s="28">
        <v>1.7837556884519046E-3</v>
      </c>
      <c r="L33" s="187">
        <v>0.44786605241281069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745</v>
      </c>
      <c r="F36" s="121"/>
      <c r="G36" s="121"/>
      <c r="H36" s="71">
        <v>0.88796185935637661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732</v>
      </c>
      <c r="F37" s="123"/>
      <c r="G37" s="123"/>
      <c r="H37" s="107">
        <v>0.87246722288438616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209</v>
      </c>
      <c r="F38" s="121"/>
      <c r="G38" s="121"/>
      <c r="H38" s="71">
        <v>0.24646226415094338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90</v>
      </c>
      <c r="C42" s="120" t="s">
        <v>5</v>
      </c>
      <c r="D42" s="120"/>
      <c r="E42" s="121">
        <v>10</v>
      </c>
      <c r="F42" s="121"/>
      <c r="G42" s="120" t="s">
        <v>8</v>
      </c>
      <c r="H42" s="120"/>
      <c r="I42" s="120"/>
      <c r="J42" s="120"/>
      <c r="K42" s="120"/>
      <c r="L42" s="120"/>
      <c r="M42" s="109">
        <v>24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34</v>
      </c>
      <c r="C43" s="122" t="s">
        <v>6</v>
      </c>
      <c r="D43" s="122"/>
      <c r="E43" s="123">
        <v>7</v>
      </c>
      <c r="F43" s="123"/>
      <c r="G43" s="124" t="s">
        <v>9</v>
      </c>
      <c r="H43" s="124"/>
      <c r="I43" s="124"/>
      <c r="J43" s="124"/>
      <c r="K43" s="124"/>
      <c r="L43" s="124"/>
      <c r="M43" s="104">
        <v>229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101</v>
      </c>
      <c r="C44" s="120" t="s">
        <v>7</v>
      </c>
      <c r="D44" s="120"/>
      <c r="E44" s="121">
        <v>178</v>
      </c>
      <c r="F44" s="121"/>
      <c r="G44" s="120" t="s">
        <v>33</v>
      </c>
      <c r="H44" s="120"/>
      <c r="I44" s="120"/>
      <c r="J44" s="120"/>
      <c r="K44" s="120"/>
      <c r="L44" s="120"/>
      <c r="M44" s="109">
        <v>21</v>
      </c>
      <c r="N44" s="110"/>
      <c r="O44" s="111"/>
    </row>
    <row r="45" spans="1:22" s="16" customFormat="1" ht="31.5" customHeight="1" x14ac:dyDescent="0.2">
      <c r="A45" s="38" t="s">
        <v>13</v>
      </c>
      <c r="B45" s="39" t="s">
        <v>20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192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241</v>
      </c>
      <c r="C46" s="136" t="s">
        <v>35</v>
      </c>
      <c r="D46" s="137"/>
      <c r="E46" s="142">
        <v>21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466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76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1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2911624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77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5020346</v>
      </c>
      <c r="F9" s="66"/>
      <c r="G9" s="66"/>
      <c r="H9" s="66">
        <v>5157699</v>
      </c>
      <c r="I9" s="68"/>
      <c r="J9" s="69"/>
      <c r="K9" s="4">
        <v>2.7359269659899876E-2</v>
      </c>
      <c r="L9" s="5">
        <v>19303562</v>
      </c>
      <c r="M9" s="31">
        <v>0.26718897786843693</v>
      </c>
      <c r="N9" s="5">
        <v>219114123</v>
      </c>
      <c r="O9" s="31">
        <v>2.3538870655087807E-2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1.7242425532967169</v>
      </c>
      <c r="F10" s="71"/>
      <c r="G10" s="71"/>
      <c r="H10" s="71">
        <v>1.7714165702714362</v>
      </c>
      <c r="I10" s="71"/>
      <c r="J10" s="71"/>
      <c r="K10" s="6">
        <v>2.7359269659899876E-2</v>
      </c>
      <c r="L10" s="42">
        <v>1.2564727813922729</v>
      </c>
      <c r="M10" s="42" t="s">
        <v>67</v>
      </c>
      <c r="N10" s="22">
        <v>1.0738095582660152</v>
      </c>
      <c r="O10" s="42" t="s">
        <v>67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659870</v>
      </c>
      <c r="F11" s="66"/>
      <c r="G11" s="66"/>
      <c r="H11" s="66">
        <v>698229</v>
      </c>
      <c r="I11" s="66"/>
      <c r="J11" s="66"/>
      <c r="K11" s="4">
        <v>5.8131147044114817E-2</v>
      </c>
      <c r="L11" s="5">
        <v>2385458</v>
      </c>
      <c r="M11" s="31">
        <v>0.29270228190980518</v>
      </c>
      <c r="N11" s="5">
        <v>28326018</v>
      </c>
      <c r="O11" s="31">
        <v>2.4649740743651297E-2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0.66950552349412751</v>
      </c>
      <c r="F12" s="71"/>
      <c r="G12" s="71"/>
      <c r="H12" s="71">
        <v>0.70842464752721168</v>
      </c>
      <c r="I12" s="71"/>
      <c r="J12" s="71"/>
      <c r="K12" s="6">
        <v>5.8131147044114817E-2</v>
      </c>
      <c r="L12" s="35">
        <v>0.45739629835150358</v>
      </c>
      <c r="M12" s="42" t="s">
        <v>67</v>
      </c>
      <c r="N12" s="35">
        <v>0.41633320910171484</v>
      </c>
      <c r="O12" s="42" t="s">
        <v>67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4360476</v>
      </c>
      <c r="F13" s="66"/>
      <c r="G13" s="66"/>
      <c r="H13" s="66">
        <v>4459470</v>
      </c>
      <c r="I13" s="66"/>
      <c r="J13" s="66"/>
      <c r="K13" s="4">
        <v>2.270256733439191E-2</v>
      </c>
      <c r="L13" s="5">
        <v>16918104</v>
      </c>
      <c r="M13" s="31">
        <v>0.26359159395166265</v>
      </c>
      <c r="N13" s="5">
        <v>190788105</v>
      </c>
      <c r="O13" s="31">
        <v>2.3373941472923588E-2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1.4976095814569463</v>
      </c>
      <c r="F14" s="71"/>
      <c r="G14" s="71"/>
      <c r="H14" s="71">
        <v>1.5316091638206033</v>
      </c>
      <c r="I14" s="71"/>
      <c r="J14" s="71"/>
      <c r="K14" s="6">
        <v>2.270256733439191E-2</v>
      </c>
      <c r="L14" s="35">
        <v>1.1012028344180074</v>
      </c>
      <c r="M14" s="42" t="s">
        <v>67</v>
      </c>
      <c r="N14" s="35">
        <v>0.93499263282294276</v>
      </c>
      <c r="O14" s="42" t="s">
        <v>67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2967817</v>
      </c>
      <c r="F15" s="66"/>
      <c r="G15" s="66"/>
      <c r="H15" s="66">
        <v>2045042</v>
      </c>
      <c r="I15" s="66"/>
      <c r="J15" s="66"/>
      <c r="K15" s="7">
        <v>-0.31092718991770718</v>
      </c>
      <c r="L15" s="5">
        <v>8047886</v>
      </c>
      <c r="M15" s="31">
        <v>0.2541092157617541</v>
      </c>
      <c r="N15" s="5">
        <v>95434998</v>
      </c>
      <c r="O15" s="31">
        <v>2.1428637741470902E-2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1.0192995386766972</v>
      </c>
      <c r="F16" s="71"/>
      <c r="G16" s="71"/>
      <c r="H16" s="71">
        <v>0.70237159743153654</v>
      </c>
      <c r="I16" s="71"/>
      <c r="J16" s="71"/>
      <c r="K16" s="6">
        <v>-0.31092718991770707</v>
      </c>
      <c r="L16" s="42">
        <v>0.52383853854267592</v>
      </c>
      <c r="M16" s="42" t="s">
        <v>67</v>
      </c>
      <c r="N16" s="22">
        <v>0.46769697745817157</v>
      </c>
      <c r="O16" s="42" t="s">
        <v>67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1392659</v>
      </c>
      <c r="F17" s="66"/>
      <c r="G17" s="66"/>
      <c r="H17" s="66">
        <v>2414428</v>
      </c>
      <c r="I17" s="66"/>
      <c r="J17" s="66"/>
      <c r="K17" s="7">
        <v>0.73368211457363208</v>
      </c>
      <c r="L17" s="5">
        <v>8870218</v>
      </c>
      <c r="M17" s="31">
        <v>0.27219488855854501</v>
      </c>
      <c r="N17" s="5">
        <v>95353107</v>
      </c>
      <c r="O17" s="31">
        <v>2.532091586695754E-2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0.47831004278024908</v>
      </c>
      <c r="F18" s="71"/>
      <c r="G18" s="71"/>
      <c r="H18" s="71">
        <v>0.82923756638906676</v>
      </c>
      <c r="I18" s="71"/>
      <c r="J18" s="71"/>
      <c r="K18" s="6">
        <v>0.7336821145736323</v>
      </c>
      <c r="L18" s="42">
        <v>0.57736429587533145</v>
      </c>
      <c r="M18" s="42" t="s">
        <v>67</v>
      </c>
      <c r="N18" s="22">
        <v>0.46729565536477113</v>
      </c>
      <c r="O18" s="42" t="s">
        <v>67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209188</v>
      </c>
      <c r="F19" s="66"/>
      <c r="G19" s="66"/>
      <c r="H19" s="66">
        <v>195180</v>
      </c>
      <c r="I19" s="66"/>
      <c r="J19" s="66"/>
      <c r="K19" s="7">
        <v>-6.6963688165669111E-2</v>
      </c>
      <c r="L19" s="5">
        <v>653383</v>
      </c>
      <c r="M19" s="31">
        <v>0.29872218897645025</v>
      </c>
      <c r="N19" s="5">
        <v>14807806</v>
      </c>
      <c r="O19" s="31">
        <v>1.3180885811172837E-2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1</v>
      </c>
      <c r="F20" s="77"/>
      <c r="G20" s="78"/>
      <c r="H20" s="76">
        <v>1</v>
      </c>
      <c r="I20" s="77"/>
      <c r="J20" s="78"/>
      <c r="K20" s="8">
        <v>0</v>
      </c>
      <c r="L20" s="9">
        <v>343</v>
      </c>
      <c r="M20" s="32">
        <v>2.9154518950437317E-3</v>
      </c>
      <c r="N20" s="9">
        <v>4895</v>
      </c>
      <c r="O20" s="32">
        <v>2.0429009193054137E-4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1</v>
      </c>
      <c r="F21" s="66"/>
      <c r="G21" s="66"/>
      <c r="H21" s="66">
        <v>1</v>
      </c>
      <c r="I21" s="66"/>
      <c r="J21" s="66"/>
      <c r="K21" s="4">
        <v>0</v>
      </c>
      <c r="L21" s="5">
        <v>458</v>
      </c>
      <c r="M21" s="31">
        <v>2.1834061135371178E-3</v>
      </c>
      <c r="N21" s="5">
        <v>5376</v>
      </c>
      <c r="O21" s="31">
        <v>1.8601190476190475E-4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77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975826</v>
      </c>
      <c r="F23" s="66"/>
      <c r="G23" s="66"/>
      <c r="H23" s="66">
        <v>976490</v>
      </c>
      <c r="I23" s="66"/>
      <c r="J23" s="66"/>
      <c r="K23" s="7">
        <v>6.8044917843956831E-4</v>
      </c>
      <c r="L23" s="5">
        <v>3183104</v>
      </c>
      <c r="M23" s="31">
        <v>0.30677288583722051</v>
      </c>
      <c r="N23" s="5">
        <v>40998519</v>
      </c>
      <c r="O23" s="31">
        <v>2.3817689609714927E-2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0.99007516172758336</v>
      </c>
      <c r="F24" s="167"/>
      <c r="G24" s="167"/>
      <c r="H24" s="167">
        <v>0.99074885755797437</v>
      </c>
      <c r="I24" s="167"/>
      <c r="J24" s="167"/>
      <c r="K24" s="10">
        <v>6.8044917843956831E-4</v>
      </c>
      <c r="L24" s="23">
        <v>0.61033981183817299</v>
      </c>
      <c r="M24" s="42" t="s">
        <v>67</v>
      </c>
      <c r="N24" s="24">
        <v>0.6025924640621082</v>
      </c>
      <c r="O24" s="42" t="s">
        <v>67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5037707</v>
      </c>
      <c r="F25" s="66"/>
      <c r="G25" s="66"/>
      <c r="H25" s="66">
        <v>4809585</v>
      </c>
      <c r="I25" s="66"/>
      <c r="J25" s="66"/>
      <c r="K25" s="7">
        <v>-4.5282903511458694E-2</v>
      </c>
      <c r="L25" s="5">
        <v>19582528</v>
      </c>
      <c r="M25" s="31">
        <v>0.24560592993917843</v>
      </c>
      <c r="N25" s="5">
        <v>222796529</v>
      </c>
      <c r="O25" s="31">
        <v>2.1587342592756461E-2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1.7302052050676873</v>
      </c>
      <c r="F26" s="71"/>
      <c r="G26" s="71"/>
      <c r="H26" s="71">
        <v>1.6518564897115837</v>
      </c>
      <c r="I26" s="71"/>
      <c r="J26" s="71"/>
      <c r="K26" s="6">
        <v>-4.5282903511458583E-2</v>
      </c>
      <c r="L26" s="42">
        <v>1.2746307351385233</v>
      </c>
      <c r="M26" s="42" t="s">
        <v>67</v>
      </c>
      <c r="N26" s="22">
        <v>1.09185587452385</v>
      </c>
      <c r="O26" s="42" t="s">
        <v>67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77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510208</v>
      </c>
      <c r="F28" s="66"/>
      <c r="G28" s="66"/>
      <c r="H28" s="66">
        <v>499406</v>
      </c>
      <c r="I28" s="66"/>
      <c r="J28" s="66"/>
      <c r="K28" s="7">
        <v>-2.1171757400903157E-2</v>
      </c>
      <c r="L28" s="5">
        <v>1296642</v>
      </c>
      <c r="M28" s="31">
        <v>0.38515334224867004</v>
      </c>
      <c r="N28" s="5">
        <v>18642533</v>
      </c>
      <c r="O28" s="31">
        <v>2.6788527074083763E-2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0.51765813589175413</v>
      </c>
      <c r="F29" s="167"/>
      <c r="G29" s="167"/>
      <c r="H29" s="167">
        <v>0.50669840342205019</v>
      </c>
      <c r="I29" s="167"/>
      <c r="J29" s="167"/>
      <c r="K29" s="10">
        <v>-2.1171757400903046E-2</v>
      </c>
      <c r="L29" s="23">
        <v>0.24862280161171998</v>
      </c>
      <c r="M29" s="42" t="s">
        <v>67</v>
      </c>
      <c r="N29" s="24">
        <v>0.27400623658696466</v>
      </c>
      <c r="O29" s="42" t="s">
        <v>67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78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0.70412500454107374</v>
      </c>
      <c r="F32" s="86"/>
      <c r="G32" s="87"/>
      <c r="H32" s="85">
        <v>0.7059348138407967</v>
      </c>
      <c r="I32" s="86"/>
      <c r="J32" s="183"/>
      <c r="K32" s="27">
        <v>2.5702954561350744E-3</v>
      </c>
      <c r="L32" s="186">
        <v>0.48537686628836935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0.75137567822271989</v>
      </c>
      <c r="F33" s="92"/>
      <c r="G33" s="184"/>
      <c r="H33" s="185">
        <v>0.76091306077061061</v>
      </c>
      <c r="I33" s="92"/>
      <c r="J33" s="184"/>
      <c r="K33" s="28">
        <v>1.2693227668015838E-2</v>
      </c>
      <c r="L33" s="187">
        <v>0.60917727040717518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1</v>
      </c>
      <c r="F36" s="121"/>
      <c r="G36" s="121"/>
      <c r="H36" s="71">
        <v>1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1</v>
      </c>
      <c r="F37" s="123"/>
      <c r="G37" s="123"/>
      <c r="H37" s="107">
        <v>1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41</v>
      </c>
      <c r="F38" s="121"/>
      <c r="G38" s="121"/>
      <c r="H38" s="71">
        <v>0.640625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13</v>
      </c>
      <c r="C42" s="120" t="s">
        <v>5</v>
      </c>
      <c r="D42" s="120"/>
      <c r="E42" s="121">
        <v>5</v>
      </c>
      <c r="F42" s="121"/>
      <c r="G42" s="120" t="s">
        <v>8</v>
      </c>
      <c r="H42" s="120"/>
      <c r="I42" s="120"/>
      <c r="J42" s="120"/>
      <c r="K42" s="120"/>
      <c r="L42" s="120"/>
      <c r="M42" s="109">
        <v>14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13</v>
      </c>
      <c r="C43" s="122" t="s">
        <v>6</v>
      </c>
      <c r="D43" s="122"/>
      <c r="E43" s="123">
        <v>6</v>
      </c>
      <c r="F43" s="123"/>
      <c r="G43" s="124" t="s">
        <v>9</v>
      </c>
      <c r="H43" s="124"/>
      <c r="I43" s="124"/>
      <c r="J43" s="124"/>
      <c r="K43" s="124"/>
      <c r="L43" s="124"/>
      <c r="M43" s="104">
        <v>32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9</v>
      </c>
      <c r="C44" s="120" t="s">
        <v>7</v>
      </c>
      <c r="D44" s="120"/>
      <c r="E44" s="121">
        <v>8</v>
      </c>
      <c r="F44" s="121"/>
      <c r="G44" s="120" t="s">
        <v>33</v>
      </c>
      <c r="H44" s="120"/>
      <c r="I44" s="120"/>
      <c r="J44" s="120"/>
      <c r="K44" s="120"/>
      <c r="L44" s="120"/>
      <c r="M44" s="109">
        <v>14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3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24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34</v>
      </c>
      <c r="C46" s="136" t="s">
        <v>35</v>
      </c>
      <c r="D46" s="137"/>
      <c r="E46" s="142" t="s">
        <v>20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72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selection activeCell="A2" sqref="A1:O1048576"/>
    </sheetView>
  </sheetViews>
  <sheetFormatPr defaultRowHeight="15" x14ac:dyDescent="0.25"/>
  <cols>
    <col min="1" max="1" width="18.5703125" style="13" customWidth="1"/>
    <col min="2" max="2" width="9.85546875" style="13" customWidth="1"/>
    <col min="3" max="3" width="14" style="13" customWidth="1"/>
    <col min="4" max="4" width="14.42578125" style="14" customWidth="1"/>
    <col min="5" max="5" width="6.7109375" style="13" customWidth="1"/>
    <col min="6" max="6" width="10" style="13" customWidth="1"/>
    <col min="7" max="7" width="0.7109375" style="13" hidden="1" customWidth="1"/>
    <col min="8" max="8" width="6.7109375" style="13" customWidth="1"/>
    <col min="9" max="9" width="2.7109375" style="13" customWidth="1"/>
    <col min="10" max="10" width="7.42578125" style="13" customWidth="1"/>
    <col min="11" max="11" width="8.5703125" style="13" customWidth="1"/>
    <col min="12" max="13" width="13.5703125" style="13" customWidth="1"/>
    <col min="14" max="14" width="15" style="13" customWidth="1"/>
    <col min="15" max="15" width="13.5703125" style="13" customWidth="1"/>
  </cols>
  <sheetData>
    <row r="1" spans="1:17" s="16" customFormat="1" ht="19.5" customHeight="1" x14ac:dyDescent="0.2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16" customFormat="1" ht="6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</row>
    <row r="3" spans="1:17" s="17" customFormat="1" ht="15.75" customHeight="1" x14ac:dyDescent="0.2">
      <c r="A3" s="157" t="s">
        <v>1</v>
      </c>
      <c r="B3" s="158"/>
      <c r="C3" s="158"/>
      <c r="D3" s="158"/>
      <c r="E3" s="158"/>
      <c r="F3" s="158"/>
      <c r="G3" s="29"/>
      <c r="H3" s="159" t="s">
        <v>79</v>
      </c>
      <c r="I3" s="160"/>
      <c r="J3" s="160"/>
      <c r="K3" s="160"/>
      <c r="L3" s="160"/>
      <c r="M3" s="160"/>
      <c r="N3" s="160"/>
      <c r="O3" s="160"/>
    </row>
    <row r="4" spans="1:17" s="17" customFormat="1" ht="15.75" x14ac:dyDescent="0.2">
      <c r="A4" s="161" t="s">
        <v>2</v>
      </c>
      <c r="B4" s="162"/>
      <c r="C4" s="162"/>
      <c r="D4" s="162"/>
      <c r="E4" s="162"/>
      <c r="F4" s="162"/>
      <c r="G4" s="30"/>
      <c r="H4" s="163">
        <v>78</v>
      </c>
      <c r="I4" s="164"/>
      <c r="J4" s="164"/>
      <c r="K4" s="164"/>
      <c r="L4" s="164"/>
      <c r="M4" s="164"/>
      <c r="N4" s="164"/>
      <c r="O4" s="164"/>
    </row>
    <row r="5" spans="1:17" s="17" customFormat="1" ht="15.75" x14ac:dyDescent="0.2">
      <c r="A5" s="161" t="s">
        <v>3</v>
      </c>
      <c r="B5" s="162"/>
      <c r="C5" s="162"/>
      <c r="D5" s="162"/>
      <c r="E5" s="162"/>
      <c r="F5" s="162"/>
      <c r="G5" s="30"/>
      <c r="H5" s="163">
        <v>3929170</v>
      </c>
      <c r="I5" s="164"/>
      <c r="J5" s="164"/>
      <c r="K5" s="164"/>
      <c r="L5" s="164"/>
      <c r="M5" s="164"/>
      <c r="N5" s="164"/>
      <c r="O5" s="164"/>
    </row>
    <row r="6" spans="1:17" s="16" customFormat="1" ht="9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s="16" customFormat="1" ht="34.5" customHeight="1" x14ac:dyDescent="0.2">
      <c r="A7" s="165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s="18" customFormat="1" ht="45" customHeight="1" x14ac:dyDescent="0.2">
      <c r="A8" s="49" t="s">
        <v>21</v>
      </c>
      <c r="B8" s="50"/>
      <c r="C8" s="50"/>
      <c r="D8" s="51"/>
      <c r="E8" s="52">
        <v>42644</v>
      </c>
      <c r="F8" s="53"/>
      <c r="G8" s="54"/>
      <c r="H8" s="54">
        <v>43009</v>
      </c>
      <c r="I8" s="55"/>
      <c r="J8" s="56"/>
      <c r="K8" s="2" t="s">
        <v>22</v>
      </c>
      <c r="L8" s="3" t="s">
        <v>80</v>
      </c>
      <c r="M8" s="3" t="s">
        <v>65</v>
      </c>
      <c r="N8" s="3" t="s">
        <v>19</v>
      </c>
      <c r="O8" s="3" t="s">
        <v>66</v>
      </c>
    </row>
    <row r="9" spans="1:17" s="16" customFormat="1" ht="19.5" customHeight="1" x14ac:dyDescent="0.2">
      <c r="A9" s="65" t="s">
        <v>46</v>
      </c>
      <c r="B9" s="65"/>
      <c r="C9" s="65"/>
      <c r="D9" s="65"/>
      <c r="E9" s="66">
        <v>3397605</v>
      </c>
      <c r="F9" s="66"/>
      <c r="G9" s="66"/>
      <c r="H9" s="66">
        <v>3588743</v>
      </c>
      <c r="I9" s="68"/>
      <c r="J9" s="69"/>
      <c r="K9" s="4">
        <v>5.6256686695481006E-2</v>
      </c>
      <c r="L9" s="5">
        <v>104217026</v>
      </c>
      <c r="M9" s="31">
        <v>3.4435285075204505E-2</v>
      </c>
      <c r="N9" s="5">
        <v>219114123</v>
      </c>
      <c r="O9" s="31">
        <v>1.63784193865039E-2</v>
      </c>
    </row>
    <row r="10" spans="1:17" s="16" customFormat="1" ht="29.25" customHeight="1" x14ac:dyDescent="0.2">
      <c r="A10" s="70" t="s">
        <v>55</v>
      </c>
      <c r="B10" s="70"/>
      <c r="C10" s="70"/>
      <c r="D10" s="70"/>
      <c r="E10" s="71">
        <v>0.86471315824970663</v>
      </c>
      <c r="F10" s="71"/>
      <c r="G10" s="71"/>
      <c r="H10" s="71">
        <v>0.91335905547482044</v>
      </c>
      <c r="I10" s="71"/>
      <c r="J10" s="71"/>
      <c r="K10" s="6">
        <v>5.6256686695481228E-2</v>
      </c>
      <c r="L10" s="42">
        <v>1.2173525084011927</v>
      </c>
      <c r="M10" s="42" t="s">
        <v>68</v>
      </c>
      <c r="N10" s="22">
        <v>1.0738095582660152</v>
      </c>
      <c r="O10" s="42" t="s">
        <v>68</v>
      </c>
    </row>
    <row r="11" spans="1:17" s="16" customFormat="1" ht="19.5" customHeight="1" x14ac:dyDescent="0.2">
      <c r="A11" s="65" t="s">
        <v>37</v>
      </c>
      <c r="B11" s="65"/>
      <c r="C11" s="65"/>
      <c r="D11" s="65"/>
      <c r="E11" s="66">
        <v>483690</v>
      </c>
      <c r="F11" s="66"/>
      <c r="G11" s="66"/>
      <c r="H11" s="66">
        <v>541995</v>
      </c>
      <c r="I11" s="66"/>
      <c r="J11" s="66"/>
      <c r="K11" s="4">
        <v>0.12054208273894429</v>
      </c>
      <c r="L11" s="5">
        <v>16308719</v>
      </c>
      <c r="M11" s="31">
        <v>3.3233450156324354E-2</v>
      </c>
      <c r="N11" s="5">
        <v>28326018</v>
      </c>
      <c r="O11" s="31">
        <v>1.913417551312719E-2</v>
      </c>
    </row>
    <row r="12" spans="1:17" s="16" customFormat="1" ht="32.25" customHeight="1" x14ac:dyDescent="0.2">
      <c r="A12" s="70" t="s">
        <v>47</v>
      </c>
      <c r="B12" s="70"/>
      <c r="C12" s="70"/>
      <c r="D12" s="70"/>
      <c r="E12" s="71">
        <v>0.35484973780045836</v>
      </c>
      <c r="F12" s="71"/>
      <c r="G12" s="71"/>
      <c r="H12" s="71">
        <v>0.39762406425429392</v>
      </c>
      <c r="I12" s="71"/>
      <c r="J12" s="71"/>
      <c r="K12" s="6">
        <v>0.12054208273894429</v>
      </c>
      <c r="L12" s="35">
        <v>0.5533391636994025</v>
      </c>
      <c r="M12" s="42" t="s">
        <v>68</v>
      </c>
      <c r="N12" s="35">
        <v>0.41633320910171484</v>
      </c>
      <c r="O12" s="42" t="s">
        <v>68</v>
      </c>
    </row>
    <row r="13" spans="1:17" s="16" customFormat="1" ht="19.5" customHeight="1" x14ac:dyDescent="0.2">
      <c r="A13" s="65" t="s">
        <v>48</v>
      </c>
      <c r="B13" s="65"/>
      <c r="C13" s="65"/>
      <c r="D13" s="65"/>
      <c r="E13" s="66">
        <v>2913915</v>
      </c>
      <c r="F13" s="66"/>
      <c r="G13" s="66"/>
      <c r="H13" s="66">
        <v>3046748</v>
      </c>
      <c r="I13" s="66"/>
      <c r="J13" s="66"/>
      <c r="K13" s="4">
        <v>4.5585749755912675E-2</v>
      </c>
      <c r="L13" s="5">
        <v>87908307</v>
      </c>
      <c r="M13" s="31">
        <v>3.4658249077644053E-2</v>
      </c>
      <c r="N13" s="5">
        <v>190788105</v>
      </c>
      <c r="O13" s="31">
        <v>1.5969276491320045E-2</v>
      </c>
    </row>
    <row r="14" spans="1:17" s="16" customFormat="1" ht="29.25" customHeight="1" x14ac:dyDescent="0.2">
      <c r="A14" s="70" t="s">
        <v>49</v>
      </c>
      <c r="B14" s="70"/>
      <c r="C14" s="70"/>
      <c r="D14" s="70"/>
      <c r="E14" s="71">
        <v>0.74161082365995867</v>
      </c>
      <c r="F14" s="71"/>
      <c r="G14" s="71"/>
      <c r="H14" s="71">
        <v>0.77541770908359786</v>
      </c>
      <c r="I14" s="71"/>
      <c r="J14" s="71"/>
      <c r="K14" s="6">
        <v>4.5585749755912675E-2</v>
      </c>
      <c r="L14" s="35">
        <v>1.0268513902493448</v>
      </c>
      <c r="M14" s="42" t="s">
        <v>68</v>
      </c>
      <c r="N14" s="35">
        <v>0.93499263282294276</v>
      </c>
      <c r="O14" s="42" t="s">
        <v>68</v>
      </c>
    </row>
    <row r="15" spans="1:17" s="16" customFormat="1" ht="19.5" customHeight="1" x14ac:dyDescent="0.2">
      <c r="A15" s="65" t="s">
        <v>50</v>
      </c>
      <c r="B15" s="65"/>
      <c r="C15" s="65"/>
      <c r="D15" s="65"/>
      <c r="E15" s="66">
        <v>2040022</v>
      </c>
      <c r="F15" s="66"/>
      <c r="G15" s="66"/>
      <c r="H15" s="66">
        <v>1465165</v>
      </c>
      <c r="I15" s="66"/>
      <c r="J15" s="66"/>
      <c r="K15" s="7">
        <v>-0.28178960815128462</v>
      </c>
      <c r="L15" s="5">
        <v>42521542</v>
      </c>
      <c r="M15" s="31">
        <v>3.4457005345666911E-2</v>
      </c>
      <c r="N15" s="5">
        <v>95434998</v>
      </c>
      <c r="O15" s="31">
        <v>1.5352491546130697E-2</v>
      </c>
      <c r="P15" s="13"/>
      <c r="Q15" s="13"/>
    </row>
    <row r="16" spans="1:17" s="16" customFormat="1" ht="29.25" customHeight="1" x14ac:dyDescent="0.2">
      <c r="A16" s="70" t="s">
        <v>51</v>
      </c>
      <c r="B16" s="70"/>
      <c r="C16" s="70"/>
      <c r="D16" s="70"/>
      <c r="E16" s="71">
        <v>0.51919922019154174</v>
      </c>
      <c r="F16" s="71"/>
      <c r="G16" s="71"/>
      <c r="H16" s="71">
        <v>0.37289427538131464</v>
      </c>
      <c r="I16" s="71"/>
      <c r="J16" s="71"/>
      <c r="K16" s="6">
        <v>-0.28178960815128462</v>
      </c>
      <c r="L16" s="42">
        <v>0.49669145053886554</v>
      </c>
      <c r="M16" s="42" t="s">
        <v>68</v>
      </c>
      <c r="N16" s="22">
        <v>0.46769697745817157</v>
      </c>
      <c r="O16" s="42" t="s">
        <v>68</v>
      </c>
    </row>
    <row r="17" spans="1:22" s="16" customFormat="1" ht="19.5" customHeight="1" x14ac:dyDescent="0.2">
      <c r="A17" s="65" t="s">
        <v>56</v>
      </c>
      <c r="B17" s="65"/>
      <c r="C17" s="65"/>
      <c r="D17" s="65"/>
      <c r="E17" s="66">
        <v>873893</v>
      </c>
      <c r="F17" s="66"/>
      <c r="G17" s="66"/>
      <c r="H17" s="66">
        <v>1581583</v>
      </c>
      <c r="I17" s="66"/>
      <c r="J17" s="66"/>
      <c r="K17" s="7">
        <v>0.8098131006885283</v>
      </c>
      <c r="L17" s="5">
        <v>45386765</v>
      </c>
      <c r="M17" s="31">
        <v>3.4846788485586054E-2</v>
      </c>
      <c r="N17" s="5">
        <v>95353107</v>
      </c>
      <c r="O17" s="31">
        <v>1.6586591142751121E-2</v>
      </c>
      <c r="P17" s="13"/>
      <c r="Q17" s="13"/>
    </row>
    <row r="18" spans="1:22" s="16" customFormat="1" ht="29.25" customHeight="1" x14ac:dyDescent="0.2">
      <c r="A18" s="70" t="s">
        <v>52</v>
      </c>
      <c r="B18" s="70"/>
      <c r="C18" s="70"/>
      <c r="D18" s="70"/>
      <c r="E18" s="71">
        <v>0.22241160346841699</v>
      </c>
      <c r="F18" s="71"/>
      <c r="G18" s="71"/>
      <c r="H18" s="71">
        <v>0.40252343370228316</v>
      </c>
      <c r="I18" s="71"/>
      <c r="J18" s="71"/>
      <c r="K18" s="6">
        <v>0.8098131006885283</v>
      </c>
      <c r="L18" s="42">
        <v>0.53015993971047937</v>
      </c>
      <c r="M18" s="42" t="s">
        <v>68</v>
      </c>
      <c r="N18" s="22">
        <v>0.46729565536477113</v>
      </c>
      <c r="O18" s="42" t="s">
        <v>68</v>
      </c>
    </row>
    <row r="19" spans="1:22" s="16" customFormat="1" ht="19.5" customHeight="1" x14ac:dyDescent="0.2">
      <c r="A19" s="65" t="s">
        <v>57</v>
      </c>
      <c r="B19" s="65"/>
      <c r="C19" s="65"/>
      <c r="D19" s="65"/>
      <c r="E19" s="66">
        <v>107096</v>
      </c>
      <c r="F19" s="66"/>
      <c r="G19" s="66"/>
      <c r="H19" s="66">
        <v>110126</v>
      </c>
      <c r="I19" s="66"/>
      <c r="J19" s="66"/>
      <c r="K19" s="7">
        <v>2.8292373197878584E-2</v>
      </c>
      <c r="L19" s="5">
        <v>10450379</v>
      </c>
      <c r="M19" s="31">
        <v>1.0537991014488565E-2</v>
      </c>
      <c r="N19" s="5">
        <v>14807806</v>
      </c>
      <c r="O19" s="31">
        <v>7.4370234185942201E-3</v>
      </c>
      <c r="P19" s="13"/>
      <c r="Q19" s="13"/>
    </row>
    <row r="20" spans="1:22" s="16" customFormat="1" ht="19.5" customHeight="1" x14ac:dyDescent="0.2">
      <c r="A20" s="75" t="s">
        <v>38</v>
      </c>
      <c r="B20" s="75"/>
      <c r="C20" s="75"/>
      <c r="D20" s="75"/>
      <c r="E20" s="76">
        <v>78</v>
      </c>
      <c r="F20" s="77"/>
      <c r="G20" s="78"/>
      <c r="H20" s="76">
        <v>78</v>
      </c>
      <c r="I20" s="77"/>
      <c r="J20" s="78"/>
      <c r="K20" s="8">
        <v>0</v>
      </c>
      <c r="L20" s="9">
        <v>1593</v>
      </c>
      <c r="M20" s="32">
        <v>4.8964218455743877E-2</v>
      </c>
      <c r="N20" s="9">
        <v>4895</v>
      </c>
      <c r="O20" s="32">
        <v>1.5934627170582225E-2</v>
      </c>
      <c r="P20" s="13"/>
      <c r="Q20" s="13"/>
    </row>
    <row r="21" spans="1:22" s="16" customFormat="1" ht="31.5" customHeight="1" x14ac:dyDescent="0.2">
      <c r="A21" s="65" t="s">
        <v>39</v>
      </c>
      <c r="B21" s="65"/>
      <c r="C21" s="65"/>
      <c r="D21" s="65"/>
      <c r="E21" s="66">
        <v>78</v>
      </c>
      <c r="F21" s="66"/>
      <c r="G21" s="66"/>
      <c r="H21" s="66">
        <v>78</v>
      </c>
      <c r="I21" s="66"/>
      <c r="J21" s="66"/>
      <c r="K21" s="4">
        <v>0</v>
      </c>
      <c r="L21" s="5">
        <v>1661</v>
      </c>
      <c r="M21" s="31">
        <v>4.6959662853702587E-2</v>
      </c>
      <c r="N21" s="5">
        <v>5376</v>
      </c>
      <c r="O21" s="31">
        <v>1.4508928571428572E-2</v>
      </c>
      <c r="P21" s="13"/>
      <c r="Q21" s="13"/>
    </row>
    <row r="22" spans="1:22" s="16" customFormat="1" ht="45" customHeight="1" x14ac:dyDescent="0.2">
      <c r="A22" s="80" t="s">
        <v>23</v>
      </c>
      <c r="B22" s="81"/>
      <c r="C22" s="81"/>
      <c r="D22" s="81"/>
      <c r="E22" s="52">
        <v>42644</v>
      </c>
      <c r="F22" s="53"/>
      <c r="G22" s="54"/>
      <c r="H22" s="54">
        <v>43009</v>
      </c>
      <c r="I22" s="55"/>
      <c r="J22" s="56"/>
      <c r="K22" s="2" t="s">
        <v>22</v>
      </c>
      <c r="L22" s="3" t="s">
        <v>80</v>
      </c>
      <c r="M22" s="3" t="s">
        <v>65</v>
      </c>
      <c r="N22" s="3" t="s">
        <v>19</v>
      </c>
      <c r="O22" s="3" t="s">
        <v>66</v>
      </c>
      <c r="S22" s="19"/>
    </row>
    <row r="23" spans="1:22" s="16" customFormat="1" ht="19.5" customHeight="1" x14ac:dyDescent="0.2">
      <c r="A23" s="65" t="s">
        <v>43</v>
      </c>
      <c r="B23" s="65"/>
      <c r="C23" s="65"/>
      <c r="D23" s="65"/>
      <c r="E23" s="66">
        <v>769927</v>
      </c>
      <c r="F23" s="66"/>
      <c r="G23" s="66"/>
      <c r="H23" s="66">
        <v>740028</v>
      </c>
      <c r="I23" s="66"/>
      <c r="J23" s="66"/>
      <c r="K23" s="7">
        <v>-3.8833551752308959E-2</v>
      </c>
      <c r="L23" s="5">
        <v>24894707</v>
      </c>
      <c r="M23" s="31">
        <v>2.9726318931972164E-2</v>
      </c>
      <c r="N23" s="5">
        <v>40998519</v>
      </c>
      <c r="O23" s="31">
        <v>1.8050115420022855E-2</v>
      </c>
      <c r="P23" s="13"/>
      <c r="Q23" s="13"/>
    </row>
    <row r="24" spans="1:22" s="16" customFormat="1" ht="29.25" customHeight="1" x14ac:dyDescent="0.2">
      <c r="A24" s="79" t="s">
        <v>41</v>
      </c>
      <c r="B24" s="79"/>
      <c r="C24" s="79"/>
      <c r="D24" s="79"/>
      <c r="E24" s="167">
        <v>0.56484193197191079</v>
      </c>
      <c r="F24" s="167"/>
      <c r="G24" s="167"/>
      <c r="H24" s="167">
        <v>0.54290711357480537</v>
      </c>
      <c r="I24" s="167"/>
      <c r="J24" s="167"/>
      <c r="K24" s="10">
        <v>-3.883355175230907E-2</v>
      </c>
      <c r="L24" s="23">
        <v>0.84465348577786292</v>
      </c>
      <c r="M24" s="42" t="s">
        <v>68</v>
      </c>
      <c r="N24" s="24">
        <v>0.6025924640621082</v>
      </c>
      <c r="O24" s="42" t="s">
        <v>68</v>
      </c>
    </row>
    <row r="25" spans="1:22" s="16" customFormat="1" ht="19.5" customHeight="1" x14ac:dyDescent="0.2">
      <c r="A25" s="65" t="s">
        <v>53</v>
      </c>
      <c r="B25" s="65"/>
      <c r="C25" s="65"/>
      <c r="D25" s="65"/>
      <c r="E25" s="66">
        <v>3709987</v>
      </c>
      <c r="F25" s="66"/>
      <c r="G25" s="66"/>
      <c r="H25" s="66">
        <v>3643331</v>
      </c>
      <c r="I25" s="66"/>
      <c r="J25" s="66"/>
      <c r="K25" s="7">
        <v>-1.7966639775287674E-2</v>
      </c>
      <c r="L25" s="5">
        <v>98728702</v>
      </c>
      <c r="M25" s="31">
        <v>3.6902450110201997E-2</v>
      </c>
      <c r="N25" s="5">
        <v>222796529</v>
      </c>
      <c r="O25" s="31">
        <v>1.6352727829076728E-2</v>
      </c>
      <c r="P25" s="13"/>
      <c r="Q25" s="13"/>
    </row>
    <row r="26" spans="1:22" s="16" customFormat="1" ht="29.25" customHeight="1" x14ac:dyDescent="0.2">
      <c r="A26" s="70" t="s">
        <v>42</v>
      </c>
      <c r="B26" s="70"/>
      <c r="C26" s="70"/>
      <c r="D26" s="70"/>
      <c r="E26" s="71">
        <v>0.94421646301890727</v>
      </c>
      <c r="F26" s="71"/>
      <c r="G26" s="71"/>
      <c r="H26" s="71">
        <v>0.9272520659579504</v>
      </c>
      <c r="I26" s="71"/>
      <c r="J26" s="71"/>
      <c r="K26" s="6">
        <v>-1.7966639775287563E-2</v>
      </c>
      <c r="L26" s="42">
        <v>1.153243741870871</v>
      </c>
      <c r="M26" s="42" t="s">
        <v>68</v>
      </c>
      <c r="N26" s="22">
        <v>1.09185587452385</v>
      </c>
      <c r="O26" s="42" t="s">
        <v>68</v>
      </c>
    </row>
    <row r="27" spans="1:22" s="20" customFormat="1" ht="45" customHeight="1" x14ac:dyDescent="0.2">
      <c r="A27" s="80" t="s">
        <v>105</v>
      </c>
      <c r="B27" s="81"/>
      <c r="C27" s="81"/>
      <c r="D27" s="81"/>
      <c r="E27" s="52">
        <v>42644</v>
      </c>
      <c r="F27" s="53"/>
      <c r="G27" s="54"/>
      <c r="H27" s="54">
        <v>43009</v>
      </c>
      <c r="I27" s="55"/>
      <c r="J27" s="56"/>
      <c r="K27" s="2" t="s">
        <v>22</v>
      </c>
      <c r="L27" s="3" t="s">
        <v>80</v>
      </c>
      <c r="M27" s="3" t="s">
        <v>65</v>
      </c>
      <c r="N27" s="3" t="s">
        <v>19</v>
      </c>
      <c r="O27" s="3" t="s">
        <v>66</v>
      </c>
      <c r="S27" s="19"/>
    </row>
    <row r="28" spans="1:22" s="16" customFormat="1" ht="29.25" customHeight="1" x14ac:dyDescent="0.2">
      <c r="A28" s="65" t="s">
        <v>40</v>
      </c>
      <c r="B28" s="65"/>
      <c r="C28" s="65"/>
      <c r="D28" s="65"/>
      <c r="E28" s="66">
        <v>270421</v>
      </c>
      <c r="F28" s="66"/>
      <c r="G28" s="66"/>
      <c r="H28" s="66">
        <v>260823</v>
      </c>
      <c r="I28" s="66"/>
      <c r="J28" s="66"/>
      <c r="K28" s="7">
        <v>-3.549280566228219E-2</v>
      </c>
      <c r="L28" s="5">
        <v>11474627</v>
      </c>
      <c r="M28" s="31">
        <v>2.2730412064810471E-2</v>
      </c>
      <c r="N28" s="5">
        <v>18642533</v>
      </c>
      <c r="O28" s="31">
        <v>1.3990749003904138E-2</v>
      </c>
      <c r="P28" s="13"/>
      <c r="Q28" s="13"/>
      <c r="R28" s="13"/>
      <c r="S28" s="19"/>
      <c r="T28" s="13"/>
      <c r="U28" s="13"/>
      <c r="V28" s="13"/>
    </row>
    <row r="29" spans="1:22" s="16" customFormat="1" ht="29.25" customHeight="1" x14ac:dyDescent="0.2">
      <c r="A29" s="79" t="s">
        <v>54</v>
      </c>
      <c r="B29" s="79"/>
      <c r="C29" s="79"/>
      <c r="D29" s="79"/>
      <c r="E29" s="167">
        <v>0.19838909414240061</v>
      </c>
      <c r="F29" s="167"/>
      <c r="G29" s="167"/>
      <c r="H29" s="167">
        <v>0.19134770857848818</v>
      </c>
      <c r="I29" s="167"/>
      <c r="J29" s="167"/>
      <c r="K29" s="10">
        <v>-3.549280566228219E-2</v>
      </c>
      <c r="L29" s="23">
        <v>0.38932306749184803</v>
      </c>
      <c r="M29" s="42" t="s">
        <v>68</v>
      </c>
      <c r="N29" s="24">
        <v>0.27400623658696466</v>
      </c>
      <c r="O29" s="42" t="s">
        <v>68</v>
      </c>
      <c r="P29" s="13"/>
      <c r="Q29" s="13"/>
      <c r="R29" s="13"/>
      <c r="S29" s="19"/>
      <c r="T29" s="13"/>
      <c r="U29" s="13"/>
      <c r="V29" s="13"/>
    </row>
    <row r="30" spans="1:22" s="16" customFormat="1" ht="93.75" customHeight="1" thickBot="1" x14ac:dyDescent="0.25">
      <c r="A30" s="175" t="s">
        <v>106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"/>
      <c r="Q30" s="13"/>
      <c r="R30" s="13"/>
      <c r="S30" s="19"/>
      <c r="T30" s="13"/>
      <c r="U30" s="13"/>
      <c r="V30" s="13"/>
    </row>
    <row r="31" spans="1:22" s="16" customFormat="1" ht="63" customHeight="1" x14ac:dyDescent="0.2">
      <c r="A31" s="168" t="s">
        <v>24</v>
      </c>
      <c r="B31" s="169"/>
      <c r="C31" s="169"/>
      <c r="D31" s="170"/>
      <c r="E31" s="171">
        <v>2014</v>
      </c>
      <c r="F31" s="172"/>
      <c r="G31" s="173"/>
      <c r="H31" s="171">
        <v>2015</v>
      </c>
      <c r="I31" s="172"/>
      <c r="J31" s="174"/>
      <c r="K31" s="41" t="s">
        <v>22</v>
      </c>
      <c r="L31" s="177" t="s">
        <v>81</v>
      </c>
      <c r="M31" s="177"/>
      <c r="N31" s="177" t="s">
        <v>70</v>
      </c>
      <c r="O31" s="178"/>
      <c r="P31" s="13"/>
      <c r="Q31" s="13"/>
      <c r="R31" s="13"/>
      <c r="S31" s="13"/>
      <c r="T31" s="13"/>
      <c r="U31" s="13"/>
      <c r="V31" s="13"/>
    </row>
    <row r="32" spans="1:22" s="16" customFormat="1" ht="19.5" customHeight="1" x14ac:dyDescent="0.2">
      <c r="A32" s="82" t="s">
        <v>58</v>
      </c>
      <c r="B32" s="83"/>
      <c r="C32" s="83"/>
      <c r="D32" s="84"/>
      <c r="E32" s="85">
        <v>0.52470141212585175</v>
      </c>
      <c r="F32" s="86"/>
      <c r="G32" s="87"/>
      <c r="H32" s="85">
        <v>0.47469561670447308</v>
      </c>
      <c r="I32" s="86"/>
      <c r="J32" s="183"/>
      <c r="K32" s="27">
        <v>-9.5303336842143982E-2</v>
      </c>
      <c r="L32" s="186">
        <v>0.55783432029515012</v>
      </c>
      <c r="M32" s="87"/>
      <c r="N32" s="85">
        <v>0.4618016875050423</v>
      </c>
      <c r="O32" s="87"/>
      <c r="P32" s="13"/>
      <c r="Q32" s="13"/>
      <c r="R32" s="13"/>
      <c r="S32" s="13"/>
      <c r="T32" s="13"/>
      <c r="U32" s="13"/>
      <c r="V32" s="13"/>
    </row>
    <row r="33" spans="1:22" s="16" customFormat="1" ht="19.5" customHeight="1" x14ac:dyDescent="0.2">
      <c r="A33" s="88" t="s">
        <v>59</v>
      </c>
      <c r="B33" s="89"/>
      <c r="C33" s="89"/>
      <c r="D33" s="90"/>
      <c r="E33" s="91">
        <v>0.58522466120413463</v>
      </c>
      <c r="F33" s="92"/>
      <c r="G33" s="184"/>
      <c r="H33" s="185">
        <v>0.59831382365283425</v>
      </c>
      <c r="I33" s="92"/>
      <c r="J33" s="184"/>
      <c r="K33" s="28">
        <v>2.2366047291595414E-2</v>
      </c>
      <c r="L33" s="187">
        <v>0.65999136573814421</v>
      </c>
      <c r="M33" s="188"/>
      <c r="N33" s="91">
        <v>0.57755468051723058</v>
      </c>
      <c r="O33" s="93"/>
      <c r="P33" s="13"/>
      <c r="Q33" s="13"/>
      <c r="R33" s="13"/>
      <c r="S33" s="13"/>
      <c r="T33" s="13"/>
      <c r="U33" s="13"/>
      <c r="V33" s="13"/>
    </row>
    <row r="34" spans="1:22" s="16" customFormat="1" ht="93.75" customHeight="1" x14ac:dyDescent="0.2">
      <c r="A34" s="179" t="s">
        <v>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3"/>
      <c r="Q34" s="13"/>
      <c r="R34" s="13"/>
      <c r="S34" s="13"/>
      <c r="T34" s="13"/>
      <c r="U34" s="13"/>
      <c r="V34" s="13"/>
    </row>
    <row r="35" spans="1:22" s="16" customFormat="1" ht="34.5" customHeight="1" x14ac:dyDescent="0.2">
      <c r="A35" s="189" t="s">
        <v>25</v>
      </c>
      <c r="B35" s="189"/>
      <c r="C35" s="129">
        <v>43009</v>
      </c>
      <c r="D35" s="130"/>
      <c r="E35" s="190" t="s">
        <v>26</v>
      </c>
      <c r="F35" s="190"/>
      <c r="G35" s="190"/>
      <c r="H35" s="190" t="s">
        <v>27</v>
      </c>
      <c r="I35" s="190"/>
      <c r="J35" s="190"/>
      <c r="K35" s="127" t="s">
        <v>28</v>
      </c>
      <c r="L35" s="128"/>
      <c r="M35" s="128"/>
      <c r="N35" s="128"/>
      <c r="O35" s="128"/>
      <c r="P35" s="13"/>
      <c r="Q35" s="13"/>
      <c r="R35" s="13"/>
      <c r="S35" s="13"/>
      <c r="T35" s="13"/>
      <c r="U35" s="13"/>
      <c r="V35" s="13"/>
    </row>
    <row r="36" spans="1:22" s="16" customFormat="1" ht="19.5" customHeight="1" x14ac:dyDescent="0.2">
      <c r="A36" s="119" t="s">
        <v>16</v>
      </c>
      <c r="B36" s="119"/>
      <c r="C36" s="119"/>
      <c r="D36" s="119"/>
      <c r="E36" s="121">
        <v>248</v>
      </c>
      <c r="F36" s="121"/>
      <c r="G36" s="121"/>
      <c r="H36" s="71">
        <v>0.90181818181818185</v>
      </c>
      <c r="I36" s="71"/>
      <c r="J36" s="71"/>
      <c r="K36" s="72">
        <v>0.8733709395059327</v>
      </c>
      <c r="L36" s="73"/>
      <c r="M36" s="73"/>
      <c r="N36" s="73"/>
      <c r="O36" s="73"/>
      <c r="P36" s="13"/>
      <c r="Q36" s="13"/>
      <c r="R36" s="13"/>
      <c r="S36" s="13"/>
      <c r="T36" s="13"/>
      <c r="U36" s="13"/>
      <c r="V36" s="13"/>
    </row>
    <row r="37" spans="1:22" s="16" customFormat="1" ht="19.5" customHeight="1" x14ac:dyDescent="0.2">
      <c r="A37" s="103" t="s">
        <v>29</v>
      </c>
      <c r="B37" s="103"/>
      <c r="C37" s="103"/>
      <c r="D37" s="103"/>
      <c r="E37" s="123">
        <v>251</v>
      </c>
      <c r="F37" s="123"/>
      <c r="G37" s="123"/>
      <c r="H37" s="107">
        <v>0.91272727272727272</v>
      </c>
      <c r="I37" s="107"/>
      <c r="J37" s="107"/>
      <c r="K37" s="181">
        <v>0.823477922583155</v>
      </c>
      <c r="L37" s="182"/>
      <c r="M37" s="182"/>
      <c r="N37" s="182"/>
      <c r="O37" s="182"/>
      <c r="P37" s="13"/>
      <c r="Q37" s="13"/>
      <c r="R37" s="13"/>
      <c r="S37" s="13"/>
      <c r="T37" s="13"/>
      <c r="U37" s="13"/>
      <c r="V37" s="13"/>
    </row>
    <row r="38" spans="1:22" s="16" customFormat="1" ht="21" customHeight="1" x14ac:dyDescent="0.2">
      <c r="A38" s="108" t="s">
        <v>15</v>
      </c>
      <c r="B38" s="108"/>
      <c r="C38" s="108"/>
      <c r="D38" s="108"/>
      <c r="E38" s="121">
        <v>101</v>
      </c>
      <c r="F38" s="121"/>
      <c r="G38" s="121"/>
      <c r="H38" s="71">
        <v>0.29275362318840581</v>
      </c>
      <c r="I38" s="71"/>
      <c r="J38" s="71"/>
      <c r="K38" s="193">
        <v>0.52651712745609458</v>
      </c>
      <c r="L38" s="194"/>
      <c r="M38" s="194"/>
      <c r="N38" s="194"/>
      <c r="O38" s="194"/>
      <c r="P38" s="13"/>
      <c r="Q38" s="13"/>
      <c r="R38" s="13"/>
      <c r="S38" s="13"/>
      <c r="T38" s="13"/>
      <c r="U38" s="13"/>
      <c r="V38" s="13"/>
    </row>
    <row r="39" spans="1:22" s="16" customFormat="1" ht="93.75" customHeight="1" x14ac:dyDescent="0.2">
      <c r="A39" s="94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33"/>
      <c r="P39" s="13"/>
      <c r="Q39" s="13"/>
      <c r="R39" s="13"/>
      <c r="S39" s="13"/>
      <c r="T39" s="13"/>
      <c r="U39" s="13"/>
      <c r="V39" s="13"/>
    </row>
    <row r="40" spans="1:22" s="16" customFormat="1" ht="34.5" customHeight="1" x14ac:dyDescent="0.2">
      <c r="A40" s="191" t="s">
        <v>31</v>
      </c>
      <c r="B40" s="192"/>
      <c r="C40" s="192"/>
      <c r="D40" s="195">
        <v>43009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3"/>
      <c r="Q40" s="13"/>
      <c r="R40" s="13"/>
      <c r="S40" s="13"/>
      <c r="T40" s="13"/>
      <c r="U40" s="13"/>
      <c r="V40" s="13"/>
    </row>
    <row r="41" spans="1:22" s="16" customFormat="1" ht="27" customHeight="1" x14ac:dyDescent="0.2">
      <c r="A41" s="131" t="s">
        <v>61</v>
      </c>
      <c r="B41" s="131"/>
      <c r="C41" s="80" t="s">
        <v>62</v>
      </c>
      <c r="D41" s="81"/>
      <c r="E41" s="81"/>
      <c r="F41" s="81"/>
      <c r="G41" s="11"/>
      <c r="H41" s="80" t="s">
        <v>32</v>
      </c>
      <c r="I41" s="81"/>
      <c r="J41" s="81"/>
      <c r="K41" s="81"/>
      <c r="L41" s="81"/>
      <c r="M41" s="81"/>
      <c r="N41" s="81"/>
      <c r="O41" s="81"/>
      <c r="P41" s="13"/>
      <c r="Q41" s="13"/>
      <c r="R41" s="13"/>
      <c r="S41" s="13"/>
      <c r="T41" s="13"/>
      <c r="U41" s="13"/>
      <c r="V41" s="13"/>
    </row>
    <row r="42" spans="1:22" s="16" customFormat="1" ht="30" customHeight="1" x14ac:dyDescent="0.2">
      <c r="A42" s="36" t="s">
        <v>11</v>
      </c>
      <c r="B42" s="37">
        <v>41</v>
      </c>
      <c r="C42" s="120" t="s">
        <v>5</v>
      </c>
      <c r="D42" s="120"/>
      <c r="E42" s="121">
        <v>8</v>
      </c>
      <c r="F42" s="121"/>
      <c r="G42" s="120" t="s">
        <v>8</v>
      </c>
      <c r="H42" s="120"/>
      <c r="I42" s="120"/>
      <c r="J42" s="120"/>
      <c r="K42" s="120"/>
      <c r="L42" s="120"/>
      <c r="M42" s="109">
        <v>18</v>
      </c>
      <c r="N42" s="110"/>
      <c r="O42" s="111"/>
      <c r="P42" s="13"/>
      <c r="Q42" s="13"/>
      <c r="R42" s="13"/>
      <c r="S42" s="13"/>
      <c r="T42" s="13"/>
      <c r="U42" s="13"/>
      <c r="V42" s="13"/>
    </row>
    <row r="43" spans="1:22" s="16" customFormat="1" ht="30" customHeight="1" x14ac:dyDescent="0.2">
      <c r="A43" s="38" t="s">
        <v>10</v>
      </c>
      <c r="B43" s="39">
        <v>15</v>
      </c>
      <c r="C43" s="122" t="s">
        <v>6</v>
      </c>
      <c r="D43" s="122"/>
      <c r="E43" s="123">
        <v>7</v>
      </c>
      <c r="F43" s="123"/>
      <c r="G43" s="124" t="s">
        <v>9</v>
      </c>
      <c r="H43" s="124"/>
      <c r="I43" s="124"/>
      <c r="J43" s="124"/>
      <c r="K43" s="124"/>
      <c r="L43" s="124"/>
      <c r="M43" s="104">
        <v>67</v>
      </c>
      <c r="N43" s="105"/>
      <c r="O43" s="106"/>
    </row>
    <row r="44" spans="1:22" s="16" customFormat="1" ht="28.5" customHeight="1" x14ac:dyDescent="0.2">
      <c r="A44" s="36" t="s">
        <v>12</v>
      </c>
      <c r="B44" s="37">
        <v>29</v>
      </c>
      <c r="C44" s="120" t="s">
        <v>7</v>
      </c>
      <c r="D44" s="120"/>
      <c r="E44" s="121">
        <v>144</v>
      </c>
      <c r="F44" s="121"/>
      <c r="G44" s="120" t="s">
        <v>33</v>
      </c>
      <c r="H44" s="120"/>
      <c r="I44" s="120"/>
      <c r="J44" s="120"/>
      <c r="K44" s="120"/>
      <c r="L44" s="120"/>
      <c r="M44" s="109">
        <v>17</v>
      </c>
      <c r="N44" s="110"/>
      <c r="O44" s="111"/>
    </row>
    <row r="45" spans="1:22" s="16" customFormat="1" ht="31.5" customHeight="1" x14ac:dyDescent="0.2">
      <c r="A45" s="38" t="s">
        <v>13</v>
      </c>
      <c r="B45" s="39">
        <v>1</v>
      </c>
      <c r="C45" s="135" t="s">
        <v>63</v>
      </c>
      <c r="D45" s="135"/>
      <c r="E45" s="135"/>
      <c r="F45" s="135"/>
      <c r="G45" s="124" t="s">
        <v>34</v>
      </c>
      <c r="H45" s="124"/>
      <c r="I45" s="124"/>
      <c r="J45" s="124"/>
      <c r="K45" s="124"/>
      <c r="L45" s="124"/>
      <c r="M45" s="104">
        <v>55</v>
      </c>
      <c r="N45" s="105"/>
      <c r="O45" s="106"/>
    </row>
    <row r="46" spans="1:22" s="16" customFormat="1" ht="38.25" customHeight="1" x14ac:dyDescent="0.2">
      <c r="A46" s="36" t="s">
        <v>14</v>
      </c>
      <c r="B46" s="37">
        <v>72</v>
      </c>
      <c r="C46" s="136" t="s">
        <v>35</v>
      </c>
      <c r="D46" s="137"/>
      <c r="E46" s="142">
        <v>5</v>
      </c>
      <c r="F46" s="143"/>
      <c r="G46" s="148" t="s">
        <v>64</v>
      </c>
      <c r="H46" s="149"/>
      <c r="I46" s="149"/>
      <c r="J46" s="149"/>
      <c r="K46" s="149"/>
      <c r="L46" s="149"/>
      <c r="M46" s="149"/>
      <c r="N46" s="149"/>
      <c r="O46" s="149"/>
    </row>
    <row r="47" spans="1:22" s="16" customFormat="1" ht="6.75" customHeight="1" x14ac:dyDescent="0.2">
      <c r="A47" s="133" t="s">
        <v>26</v>
      </c>
      <c r="B47" s="123">
        <v>158</v>
      </c>
      <c r="C47" s="138"/>
      <c r="D47" s="139"/>
      <c r="E47" s="144"/>
      <c r="F47" s="145"/>
      <c r="G47" s="151"/>
      <c r="H47" s="152"/>
      <c r="I47" s="152"/>
      <c r="J47" s="152"/>
      <c r="K47" s="152"/>
      <c r="L47" s="152"/>
      <c r="M47" s="152"/>
      <c r="N47" s="152"/>
      <c r="O47" s="152"/>
    </row>
    <row r="48" spans="1:22" s="16" customFormat="1" ht="36.75" customHeight="1" x14ac:dyDescent="0.2">
      <c r="A48" s="133"/>
      <c r="B48" s="123"/>
      <c r="C48" s="140"/>
      <c r="D48" s="141"/>
      <c r="E48" s="146"/>
      <c r="F48" s="147"/>
      <c r="G48" s="151"/>
      <c r="H48" s="152"/>
      <c r="I48" s="152"/>
      <c r="J48" s="152"/>
      <c r="K48" s="152"/>
      <c r="L48" s="152"/>
      <c r="M48" s="152"/>
      <c r="N48" s="152"/>
      <c r="O48" s="152"/>
    </row>
    <row r="49" spans="1:15" ht="15" customHeight="1" x14ac:dyDescent="0.25">
      <c r="A49" s="134" t="s">
        <v>36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40"/>
    </row>
    <row r="50" spans="1:15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2" spans="1:15" x14ac:dyDescent="0.25">
      <c r="D52" s="15"/>
    </row>
  </sheetData>
  <protectedRanges>
    <protectedRange sqref="E8:J8" name="Intervalo1_1"/>
  </protectedRanges>
  <mergeCells count="136">
    <mergeCell ref="A47:A48"/>
    <mergeCell ref="B47:B48"/>
    <mergeCell ref="A49:N49"/>
    <mergeCell ref="C45:F45"/>
    <mergeCell ref="G45:L45"/>
    <mergeCell ref="M45:O45"/>
    <mergeCell ref="C46:D48"/>
    <mergeCell ref="E46:F48"/>
    <mergeCell ref="G46:O48"/>
    <mergeCell ref="C43:D43"/>
    <mergeCell ref="E43:F43"/>
    <mergeCell ref="G43:L43"/>
    <mergeCell ref="M43:O43"/>
    <mergeCell ref="C44:D44"/>
    <mergeCell ref="E44:F44"/>
    <mergeCell ref="G44:L44"/>
    <mergeCell ref="M44:O44"/>
    <mergeCell ref="A41:B41"/>
    <mergeCell ref="C41:F41"/>
    <mergeCell ref="H41:O41"/>
    <mergeCell ref="C42:D42"/>
    <mergeCell ref="E42:F42"/>
    <mergeCell ref="G42:L42"/>
    <mergeCell ref="M42:O42"/>
    <mergeCell ref="A38:D38"/>
    <mergeCell ref="E38:G38"/>
    <mergeCell ref="H38:J38"/>
    <mergeCell ref="K38:O38"/>
    <mergeCell ref="A39:N39"/>
    <mergeCell ref="A40:C40"/>
    <mergeCell ref="D40:O40"/>
    <mergeCell ref="A36:D36"/>
    <mergeCell ref="E36:G36"/>
    <mergeCell ref="H36:J36"/>
    <mergeCell ref="K36:O36"/>
    <mergeCell ref="A37:D37"/>
    <mergeCell ref="E37:G37"/>
    <mergeCell ref="H37:J37"/>
    <mergeCell ref="K37:O37"/>
    <mergeCell ref="A34:O34"/>
    <mergeCell ref="A35:B35"/>
    <mergeCell ref="C35:D35"/>
    <mergeCell ref="E35:G35"/>
    <mergeCell ref="H35:J35"/>
    <mergeCell ref="K35:O35"/>
    <mergeCell ref="A32:D32"/>
    <mergeCell ref="E32:G32"/>
    <mergeCell ref="H32:J32"/>
    <mergeCell ref="L32:M32"/>
    <mergeCell ref="N32:O32"/>
    <mergeCell ref="A33:D33"/>
    <mergeCell ref="E33:G33"/>
    <mergeCell ref="H33:J33"/>
    <mergeCell ref="L33:M33"/>
    <mergeCell ref="N33:O33"/>
    <mergeCell ref="A29:D29"/>
    <mergeCell ref="E29:G29"/>
    <mergeCell ref="H29:J29"/>
    <mergeCell ref="A30:O30"/>
    <mergeCell ref="A31:D31"/>
    <mergeCell ref="E31:G31"/>
    <mergeCell ref="H31:J31"/>
    <mergeCell ref="L31:M31"/>
    <mergeCell ref="N31:O31"/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1:D21"/>
    <mergeCell ref="E21:G21"/>
    <mergeCell ref="H21:J21"/>
    <mergeCell ref="A22:D22"/>
    <mergeCell ref="E22:G22"/>
    <mergeCell ref="H22:J22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A10:D10"/>
    <mergeCell ref="E10:G10"/>
    <mergeCell ref="H10:J10"/>
    <mergeCell ref="A5:F5"/>
    <mergeCell ref="H5:O5"/>
    <mergeCell ref="A7:O7"/>
    <mergeCell ref="A8:D8"/>
    <mergeCell ref="E8:G8"/>
    <mergeCell ref="H8:J8"/>
    <mergeCell ref="A1:O1"/>
    <mergeCell ref="A2:N2"/>
    <mergeCell ref="A3:F3"/>
    <mergeCell ref="H3:O3"/>
    <mergeCell ref="A4:F4"/>
    <mergeCell ref="H4:O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28</vt:i4>
      </vt:variant>
    </vt:vector>
  </HeadingPairs>
  <TitlesOfParts>
    <vt:vector size="28" baseType="lpstr">
      <vt:lpstr>BR </vt:lpstr>
      <vt:lpstr>AC</vt:lpstr>
      <vt:lpstr>AL</vt:lpstr>
      <vt:lpstr>AP</vt:lpstr>
      <vt:lpstr>AM</vt:lpstr>
      <vt:lpstr>BA</vt:lpstr>
      <vt:lpstr>CE</vt:lpstr>
      <vt:lpstr>DF</vt:lpstr>
      <vt:lpstr>ES</vt:lpstr>
      <vt:lpstr>GO</vt:lpstr>
      <vt:lpstr>MA</vt:lpstr>
      <vt:lpstr>MT</vt:lpstr>
      <vt:lpstr>MS</vt:lpstr>
      <vt:lpstr>MG</vt:lpstr>
      <vt:lpstr>PA</vt:lpstr>
      <vt:lpstr>PB</vt:lpstr>
      <vt:lpstr>PR</vt:lpstr>
      <vt:lpstr>PE</vt:lpstr>
      <vt:lpstr>PI</vt:lpstr>
      <vt:lpstr>RJ</vt:lpstr>
      <vt:lpstr>RN</vt:lpstr>
      <vt:lpstr>RS</vt:lpstr>
      <vt:lpstr>RO</vt:lpstr>
      <vt:lpstr>RR</vt:lpstr>
      <vt:lpstr>SC</vt:lpstr>
      <vt:lpstr>SP</vt:lpstr>
      <vt:lpstr>SE</vt:lpstr>
      <vt:lpstr>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Flávio de Carvalho e Silva</dc:creator>
  <cp:lastModifiedBy>Lore</cp:lastModifiedBy>
  <cp:lastPrinted>2015-01-26T11:45:42Z</cp:lastPrinted>
  <dcterms:created xsi:type="dcterms:W3CDTF">2014-11-28T11:02:32Z</dcterms:created>
  <dcterms:modified xsi:type="dcterms:W3CDTF">2020-11-09T20:06:36Z</dcterms:modified>
</cp:coreProperties>
</file>